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225" windowWidth="28830" windowHeight="6570" activeTab="4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BS!$A$1:$M$41</definedName>
    <definedName name="_xlnm.Print_Area" localSheetId="2">CF!$A$1:$L$36</definedName>
    <definedName name="_xlnm.Print_Area" localSheetId="3">Equity!$A$1:$N$21</definedName>
    <definedName name="_xlnm.Print_Area" localSheetId="0">'IS &amp; OCI'!$A$1:$L$28</definedName>
    <definedName name="_xlnm.Print_Area" localSheetId="4">Notes!$A$1:$J$236</definedName>
  </definedNames>
  <calcPr calcId="145621"/>
</workbook>
</file>

<file path=xl/calcChain.xml><?xml version="1.0" encoding="utf-8"?>
<calcChain xmlns="http://schemas.openxmlformats.org/spreadsheetml/2006/main">
  <c r="I8" i="6" l="1"/>
  <c r="I18" i="6"/>
  <c r="I19" i="6"/>
  <c r="I13" i="6"/>
  <c r="H7" i="5" l="1"/>
  <c r="H15" i="5"/>
  <c r="F10" i="5" l="1"/>
  <c r="F9" i="5"/>
  <c r="F11" i="5" l="1"/>
  <c r="H58" i="7"/>
  <c r="H61" i="7" s="1"/>
  <c r="H71" i="7" l="1"/>
  <c r="F236" i="7"/>
  <c r="H73" i="7"/>
  <c r="I38" i="6"/>
  <c r="I7" i="6"/>
  <c r="F20" i="7" l="1"/>
  <c r="G11" i="6" l="1"/>
  <c r="F9" i="8" l="1"/>
  <c r="F147" i="7" l="1"/>
  <c r="I37" i="6" l="1"/>
  <c r="I40" i="6" s="1"/>
  <c r="I32" i="6"/>
  <c r="I28" i="6"/>
  <c r="I20" i="6"/>
  <c r="I12" i="6"/>
  <c r="I41" i="6" l="1"/>
  <c r="I21" i="6"/>
  <c r="K37" i="6"/>
  <c r="K40" i="6" s="1"/>
  <c r="K32" i="6"/>
  <c r="K28" i="6"/>
  <c r="K16" i="6"/>
  <c r="K20" i="6" s="1"/>
  <c r="K11" i="6"/>
  <c r="K12" i="6" s="1"/>
  <c r="K21" i="6" s="1"/>
  <c r="K41" i="6" l="1"/>
  <c r="H204" i="7"/>
  <c r="H191" i="7"/>
  <c r="H192" i="7" s="1"/>
  <c r="H178" i="7"/>
  <c r="H181" i="7" s="1"/>
  <c r="H147" i="7"/>
  <c r="H149" i="7" s="1"/>
  <c r="J236" i="7" l="1"/>
  <c r="J147" i="7"/>
  <c r="J104" i="7"/>
  <c r="J36" i="7"/>
  <c r="J18" i="8" l="1"/>
  <c r="G20" i="6"/>
  <c r="G12" i="6"/>
  <c r="H16" i="5"/>
  <c r="H20" i="5" s="1"/>
  <c r="G21" i="6" l="1"/>
  <c r="H76" i="7"/>
  <c r="J76" i="7"/>
  <c r="J204" i="7" l="1"/>
  <c r="J58" i="7" l="1"/>
  <c r="J61" i="7" s="1"/>
  <c r="J33" i="8" l="1"/>
  <c r="H33" i="8"/>
  <c r="F33" i="8"/>
  <c r="F13" i="5" l="1"/>
  <c r="F58" i="7"/>
  <c r="F61" i="7" s="1"/>
  <c r="F76" i="7" l="1"/>
  <c r="J25" i="8" l="1"/>
  <c r="J27" i="5"/>
  <c r="J15" i="5"/>
  <c r="J16" i="5" l="1"/>
  <c r="J20" i="5" s="1"/>
  <c r="J22" i="5" s="1"/>
  <c r="J28" i="5" s="1"/>
  <c r="J34" i="8"/>
  <c r="J36" i="8" s="1"/>
  <c r="J11" i="7" l="1"/>
  <c r="F160" i="7" l="1"/>
  <c r="J161" i="7" l="1"/>
  <c r="H161" i="7"/>
  <c r="H104" i="7"/>
  <c r="H25" i="8" l="1"/>
  <c r="F17" i="7" l="1"/>
  <c r="F15" i="7"/>
  <c r="H159" i="7" l="1"/>
  <c r="T14" i="5" l="1"/>
  <c r="F14" i="5"/>
  <c r="F201" i="7" l="1"/>
  <c r="F202" i="7"/>
  <c r="F12" i="5" l="1"/>
  <c r="F15" i="5" l="1"/>
  <c r="F159" i="7" l="1"/>
  <c r="F25" i="8"/>
  <c r="H236" i="7"/>
  <c r="F26" i="5"/>
  <c r="H228" i="7"/>
  <c r="F228" i="7"/>
  <c r="H163" i="7"/>
  <c r="F163" i="7"/>
  <c r="F161" i="7"/>
  <c r="H158" i="7"/>
  <c r="F158" i="7"/>
  <c r="H157" i="7"/>
  <c r="H160" i="7" s="1"/>
  <c r="F157" i="7"/>
  <c r="H155" i="7"/>
  <c r="H131" i="7"/>
  <c r="F131" i="7"/>
  <c r="F18" i="7" s="1"/>
  <c r="H116" i="7"/>
  <c r="F116" i="7"/>
  <c r="F104" i="7"/>
  <c r="F19" i="5" s="1"/>
  <c r="H91" i="7"/>
  <c r="F91" i="7"/>
  <c r="F18" i="5" s="1"/>
  <c r="F10" i="8" s="1"/>
  <c r="H69" i="7"/>
  <c r="H36" i="7"/>
  <c r="F36" i="7"/>
  <c r="F9" i="7" s="1"/>
  <c r="F7" i="5" s="1"/>
  <c r="F10" i="7" s="1"/>
  <c r="H22" i="5" l="1"/>
  <c r="H7" i="8" s="1"/>
  <c r="H18" i="8" s="1"/>
  <c r="H34" i="8" s="1"/>
  <c r="H36" i="8" s="1"/>
  <c r="H27" i="5"/>
  <c r="F16" i="5"/>
  <c r="F20" i="5" s="1"/>
  <c r="F25" i="5"/>
  <c r="F27" i="5" s="1"/>
  <c r="L19" i="9" s="1"/>
  <c r="F21" i="5"/>
  <c r="H28" i="5" l="1"/>
  <c r="F11" i="7"/>
  <c r="F13" i="7"/>
  <c r="F12" i="7"/>
  <c r="F22" i="5" l="1"/>
  <c r="F28" i="5" l="1"/>
  <c r="J19" i="9"/>
  <c r="F14" i="7"/>
  <c r="F7" i="8"/>
  <c r="F18" i="8" s="1"/>
  <c r="F16" i="7" l="1"/>
  <c r="F34" i="8"/>
  <c r="G32" i="6"/>
  <c r="J91" i="7" l="1"/>
  <c r="K205" i="7" l="1"/>
  <c r="F192" i="7" l="1"/>
  <c r="J192" i="7"/>
  <c r="J69" i="7" l="1"/>
  <c r="J228" i="7"/>
  <c r="J131" i="7" l="1"/>
  <c r="F178" i="7" l="1"/>
  <c r="F181" i="7" s="1"/>
  <c r="J178" i="7"/>
  <c r="J181" i="7" s="1"/>
  <c r="N18" i="9" l="1"/>
  <c r="G28" i="6"/>
  <c r="J116" i="7" l="1"/>
  <c r="J149" i="7" l="1"/>
  <c r="D21" i="9" l="1"/>
  <c r="G34" i="6" s="1"/>
  <c r="F21" i="9"/>
  <c r="G35" i="6" s="1"/>
  <c r="H21" i="9"/>
  <c r="G36" i="6" s="1"/>
  <c r="G37" i="6" l="1"/>
  <c r="L21" i="9"/>
  <c r="G39" i="6" s="1"/>
  <c r="F149" i="7" l="1"/>
  <c r="J158" i="7" l="1"/>
  <c r="J159" i="7"/>
  <c r="J157" i="7" l="1"/>
  <c r="J163" i="7" l="1"/>
  <c r="J11" i="9" l="1"/>
  <c r="L11" i="9"/>
  <c r="E21" i="9" l="1"/>
  <c r="G21" i="9"/>
  <c r="I21" i="9"/>
  <c r="K21" i="9"/>
  <c r="N20" i="9" l="1"/>
  <c r="N8" i="9"/>
  <c r="N9" i="9"/>
  <c r="N10" i="9"/>
  <c r="H11" i="9"/>
  <c r="F11" i="9"/>
  <c r="D11" i="9"/>
  <c r="N11" i="9" l="1"/>
  <c r="J155" i="7" l="1"/>
  <c r="J21" i="9" l="1"/>
  <c r="G38" i="6" s="1"/>
  <c r="N19" i="9" l="1"/>
  <c r="G40" i="6"/>
  <c r="G41" i="6" s="1"/>
  <c r="N21" i="9"/>
  <c r="F36" i="8" l="1"/>
  <c r="F204" i="7"/>
  <c r="F21" i="7" s="1"/>
  <c r="F19" i="7" l="1"/>
</calcChain>
</file>

<file path=xl/sharedStrings.xml><?xml version="1.0" encoding="utf-8"?>
<sst xmlns="http://schemas.openxmlformats.org/spreadsheetml/2006/main" count="431" uniqueCount="248">
  <si>
    <t xml:space="preserve"> </t>
  </si>
  <si>
    <t>December 31,</t>
  </si>
  <si>
    <t>Cash and cash equivalents</t>
  </si>
  <si>
    <t>Income taxes payable</t>
  </si>
  <si>
    <t>Other long-term liabilities</t>
  </si>
  <si>
    <t xml:space="preserve">Depreciation and amortization 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</si>
  <si>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</si>
  <si>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</si>
  <si>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</si>
  <si>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</si>
  <si>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</si>
  <si>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</si>
  <si>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</si>
  <si>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</si>
  <si>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</si>
  <si>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</si>
  <si>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</si>
  <si>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</si>
  <si>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</si>
  <si>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</si>
  <si>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</si>
  <si>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</si>
  <si>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</si>
  <si>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</si>
  <si>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</si>
  <si>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</si>
  <si>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Goodwill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</si>
  <si>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</si>
  <si>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</si>
  <si>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</si>
  <si>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</si>
  <si>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</si>
  <si>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</si>
  <si>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</si>
  <si>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</si>
  <si>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</si>
  <si>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  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</si>
  <si>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</si>
  <si>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</si>
  <si>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</si>
  <si>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</si>
  <si>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</si>
  <si>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</si>
  <si>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</si>
  <si>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</si>
  <si>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</si>
  <si>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Interest bearing receivables</t>
  </si>
  <si>
    <t>Restricted cash (current and long-term)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</si>
  <si>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</si>
  <si>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</si>
  <si>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</si>
  <si>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</si>
  <si>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</si>
  <si>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</si>
  <si>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</si>
  <si>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</si>
  <si>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stock</t>
  </si>
  <si>
    <t>Accumulated</t>
  </si>
  <si>
    <t>Additional</t>
  </si>
  <si>
    <t>Treasury</t>
  </si>
  <si>
    <t>Common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</si>
  <si>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</si>
  <si>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</si>
  <si>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</si>
  <si>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</si>
  <si>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</si>
  <si>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Completed during 2010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</si>
  <si>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</si>
  <si>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</si>
  <si>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</si>
  <si>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</si>
  <si>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</si>
  <si>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</si>
  <si>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</si>
  <si>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</si>
  <si>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</si>
  <si>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>Research and development costs, gross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</si>
  <si>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</si>
  <si>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</si>
  <si>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</si>
  <si>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</si>
  <si>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</si>
  <si>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</si>
  <si>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</si>
  <si>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</si>
  <si>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</si>
  <si>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</si>
  <si>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</si>
  <si>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</si>
  <si>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</si>
  <si>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 xml:space="preserve"> Income taxes paid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</si>
  <si>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</si>
  <si>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</si>
  <si>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</si>
  <si>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</si>
  <si>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</si>
  <si>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</si>
  <si>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</si>
  <si>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</si>
  <si>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</si>
  <si>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</si>
  <si>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</si>
  <si>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</si>
  <si>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</si>
  <si>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</si>
  <si>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</si>
  <si>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</si>
  <si>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</si>
  <si>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</si>
  <si>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</si>
  <si>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</si>
  <si>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</si>
  <si>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</si>
  <si>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</si>
  <si>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</si>
  <si>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</si>
  <si>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</si>
  <si>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Depreciation capitalized and deferred, net</t>
  </si>
  <si>
    <t>Adjustment for deferred loan costs (offset in long-term debt)</t>
  </si>
  <si>
    <t>Employee benefit plans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</si>
  <si>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</si>
  <si>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</si>
  <si>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</si>
  <si>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</si>
  <si>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</si>
  <si>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</si>
  <si>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</si>
  <si>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</si>
  <si>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Sum note 5 plus impairment &amp; impairment of long-term assets</t>
  </si>
  <si>
    <t>Was 13.0 in Q4 ER. Reclass from "Other" to "Share of (income) loss in associated companies". See note 7.</t>
  </si>
  <si>
    <t>Was 4.8 in Q4 ER. Reclass from "Other" to "Share of (income) loss in associated companies". See note 7.</t>
  </si>
  <si>
    <t>Increase in long-term restricted cash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</si>
  <si>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</si>
  <si>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</si>
  <si>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</si>
  <si>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</si>
  <si>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</si>
  <si>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Net drawdown of Revolving Credit Facility</t>
  </si>
  <si>
    <t>Items that will not be reclassified to profit and loss</t>
  </si>
  <si>
    <t>Other comprehensive income for the period, net of tax</t>
  </si>
  <si>
    <t>Depreciation, amortization and impairment consists of the following:</t>
  </si>
  <si>
    <t>Current tax expense</t>
  </si>
  <si>
    <t>Deferred tax expense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</si>
  <si>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</si>
  <si>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</si>
  <si>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</si>
  <si>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</si>
  <si>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</si>
  <si>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</si>
  <si>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</si>
  <si>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</si>
  <si>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</si>
  <si>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</si>
  <si>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</si>
  <si>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</si>
  <si>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</si>
  <si>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current portion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</si>
  <si>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</si>
  <si>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</si>
  <si>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</si>
  <si>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</si>
  <si>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</si>
  <si>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</si>
  <si>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</si>
  <si>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</si>
  <si>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</si>
  <si>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</si>
  <si>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</si>
  <si>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</si>
  <si>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</si>
  <si>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 xml:space="preserve"> Condensed Consolidated Statements of Profit and Loss</t>
  </si>
  <si>
    <t>Balance as of January 1, 2015</t>
  </si>
  <si>
    <t>Actuarial gains (losses) on defined benefit pensions plans</t>
  </si>
  <si>
    <t>Income tax effect on actuarial gains and losses</t>
  </si>
  <si>
    <t>Cash flow hedges</t>
  </si>
  <si>
    <t>Deferred tax on cash flow hedges</t>
  </si>
  <si>
    <t>Other comprehensive income (loss) of associated companies</t>
  </si>
  <si>
    <t>Translation adjustments and other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</si>
  <si>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</si>
  <si>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</si>
  <si>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</si>
  <si>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</si>
  <si>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</si>
  <si>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</si>
  <si>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</si>
  <si>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 xml:space="preserve">Revolving credit facility, due 2018 </t>
  </si>
  <si>
    <t>Revolving credit facility, due 2018</t>
  </si>
  <si>
    <t>Net income (loss) to equity holders of PGS ASA</t>
  </si>
  <si>
    <t>Note 1 - Revenues</t>
  </si>
  <si>
    <t xml:space="preserve">Long-term debt </t>
  </si>
  <si>
    <t>Key Financial Figures</t>
  </si>
  <si>
    <t>(In millions of US dollars, except per share data)</t>
  </si>
  <si>
    <t>Revenues</t>
  </si>
  <si>
    <t>EBIT as reported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</si>
  <si>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</si>
  <si>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</si>
  <si>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</si>
  <si>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</si>
  <si>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</si>
  <si>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Includes capital expenditure incurred, whether paid or not.</t>
    </r>
  </si>
  <si>
    <t>Capital expenditures 1) consists of the following:</t>
  </si>
  <si>
    <t xml:space="preserve">line 12,13,14 must be according to IS. </t>
  </si>
  <si>
    <t>Impairment and loss on sale of long-term assets</t>
  </si>
  <si>
    <t xml:space="preserve">Other charges/(income) 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</si>
  <si>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</si>
  <si>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</si>
  <si>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</si>
  <si>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</si>
  <si>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EBITDA (as defined, see note 13)</t>
  </si>
  <si>
    <t xml:space="preserve">    Other charges/(income)</t>
  </si>
  <si>
    <t xml:space="preserve">   issued and outstanding 239,579,996 shares </t>
  </si>
  <si>
    <t>Proceeds from sale of treasury shares/share issue</t>
  </si>
  <si>
    <t>Note 3 - Depreciation, amortization, impairments and other charges/(income)</t>
  </si>
  <si>
    <t>Note 2 - Net operating expenses excluding depreciation, amortization, impairments and other charges/(income)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</si>
  <si>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</si>
  <si>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</si>
  <si>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</si>
  <si>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March 31,</t>
  </si>
  <si>
    <t>December 31</t>
  </si>
  <si>
    <t>For the three months ended March 31, 2016</t>
  </si>
  <si>
    <t>For the three months ended March 31, 2015</t>
  </si>
  <si>
    <t>Balance as of March 31, 2015</t>
  </si>
  <si>
    <t>Balance as of January 1, 2016</t>
  </si>
  <si>
    <t>Balance as of March 31, 2016</t>
  </si>
  <si>
    <t>Notes to the Condensed Interim Consolidated Financial Statements - First Quarter 2016</t>
  </si>
  <si>
    <t>Completed during 2016</t>
  </si>
  <si>
    <t>Sellling, general and administrative costs</t>
  </si>
  <si>
    <t>Note 5 - Interest expense</t>
  </si>
  <si>
    <t>Note 6 - Other financial expense, net</t>
  </si>
  <si>
    <t>Note 7 - Income tax expense</t>
  </si>
  <si>
    <t>Note 8 - Property and equipment</t>
  </si>
  <si>
    <t>Note 9 - MultiClient library</t>
  </si>
  <si>
    <t>Note 10 - Liquidity and financing</t>
  </si>
  <si>
    <t>Note 11 - Earnings per share</t>
  </si>
  <si>
    <t>Note 4 - Share of results from associated companies</t>
  </si>
  <si>
    <t xml:space="preserve">Term loan B, Libor (min. 75 bp) + 250 Basis points, due 2021 </t>
  </si>
  <si>
    <t>Income tax expense (benefit)</t>
  </si>
  <si>
    <t xml:space="preserve"> Share of results in associated companies </t>
  </si>
  <si>
    <t>Income tax expense (benefit) consists of the following:</t>
  </si>
  <si>
    <t>Income (loss) before income tax expense</t>
  </si>
  <si>
    <t>Operating profit (loss)/EBIT</t>
  </si>
  <si>
    <t>Net income (loss) to equity holders</t>
  </si>
  <si>
    <t>EBIT ex. impairment and other charges/ (income)</t>
  </si>
  <si>
    <t>Note 12 - Other comprehensive income</t>
  </si>
  <si>
    <t>Changes to Other comprehensive income consists of the following:</t>
  </si>
  <si>
    <t>Cost of sales, gross</t>
  </si>
  <si>
    <t>Cash costs, gross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</si>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</sst>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(&quot;$&quot;\ * #,##0_);_(&quot;$&quot;\ * \(#,##0\);_(&quot;$&quot;\ * &quot;-&quot;_);_(@_)"/>
    <numFmt numFmtId="173" formatCode="_(* #,##0_);_(* \(#,##0\);_(* &quot;-&quot;??_);_(@_)"/>
    <numFmt numFmtId="174" formatCode="_(&quot;$&quot;* #,##0_);_(&quot;$&quot;* \(#,##0\);_(&quot;$&quot;* &quot;-&quot;??_);_(@_)"/>
    <numFmt numFmtId="175" formatCode="_ * #,##0_ ;_ * \(#,##0\)_ ;_ * &quot;-&quot;_ ;_ @_ "/>
    <numFmt numFmtId="176" formatCode="_(* #,##0.0_);_(* \(#,##0.0\);_(* &quot;-&quot;??_);_(@_)"/>
    <numFmt numFmtId="177" formatCode="#,##0;[Red]\(#,##0\)"/>
    <numFmt numFmtId="178" formatCode="_(* #,##0,;_(* \(#,##0,\);_(* &quot;-&quot;_);_(@_)"/>
    <numFmt numFmtId="179" formatCode="_(* #,##0.0_);_(* \(#,##0.0\);_(* &quot;-&quot;_);_(@_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0"/>
      <color theme="3" tint="0.59999389629810485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  <font>
      <sz val="8"/>
      <color theme="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3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Alignment="0" applyProtection="0"/>
    <xf numFmtId="0" fontId="37" fillId="0" borderId="0" applyNumberFormat="0" applyFill="0" applyBorder="0" applyAlignment="0"/>
    <xf numFmtId="0" fontId="38" fillId="0" borderId="0"/>
    <xf numFmtId="0" fontId="39" fillId="0" borderId="0"/>
    <xf numFmtId="0" fontId="38" fillId="0" borderId="0"/>
    <xf numFmtId="0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15" borderId="8" applyNumberFormat="0" applyProtection="0">
      <alignment vertical="center"/>
    </xf>
    <xf numFmtId="0" fontId="28" fillId="15" borderId="9" applyNumberFormat="0" applyProtection="0"/>
    <xf numFmtId="0" fontId="42" fillId="15" borderId="10" applyNumberFormat="0" applyProtection="0">
      <alignment vertical="center"/>
    </xf>
    <xf numFmtId="0" fontId="42" fillId="15" borderId="11" applyNumberFormat="0" applyProtection="0">
      <alignment vertical="center"/>
    </xf>
    <xf numFmtId="0" fontId="42" fillId="15" borderId="0" applyNumberFormat="0" applyProtection="0">
      <alignment vertical="center"/>
    </xf>
    <xf numFmtId="0" fontId="35" fillId="0" borderId="12" applyNumberFormat="0" applyProtection="0"/>
    <xf numFmtId="0" fontId="31" fillId="0" borderId="13" applyNumberFormat="0" applyProtection="0">
      <alignment horizontal="left" textRotation="90" wrapText="1"/>
    </xf>
    <xf numFmtId="0" fontId="43" fillId="15" borderId="0" applyNumberFormat="0" applyProtection="0"/>
    <xf numFmtId="0" fontId="44" fillId="0" borderId="0" applyNumberFormat="0" applyFill="0" applyBorder="0" applyAlignment="0" applyProtection="0"/>
    <xf numFmtId="0" fontId="45" fillId="0" borderId="0"/>
    <xf numFmtId="0" fontId="20" fillId="0" borderId="0"/>
    <xf numFmtId="0" fontId="17" fillId="0" borderId="0"/>
    <xf numFmtId="0" fontId="46" fillId="0" borderId="0"/>
    <xf numFmtId="0" fontId="36" fillId="0" borderId="0"/>
    <xf numFmtId="0" fontId="31" fillId="0" borderId="0"/>
    <xf numFmtId="177" fontId="47" fillId="16" borderId="0"/>
    <xf numFmtId="177" fontId="47" fillId="16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48" fillId="0" borderId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8" fillId="0" borderId="0"/>
    <xf numFmtId="168" fontId="4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9" fillId="0" borderId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0" fillId="0" borderId="0" applyFont="0" applyFill="0" applyBorder="0" applyAlignment="0" applyProtection="0"/>
    <xf numFmtId="171" fontId="5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17" borderId="0">
      <alignment horizontal="right"/>
    </xf>
    <xf numFmtId="38" fontId="55" fillId="0" borderId="0"/>
    <xf numFmtId="38" fontId="56" fillId="0" borderId="0"/>
    <xf numFmtId="38" fontId="57" fillId="0" borderId="0"/>
    <xf numFmtId="38" fontId="58" fillId="0" borderId="0"/>
    <xf numFmtId="0" fontId="19" fillId="0" borderId="0"/>
    <xf numFmtId="0" fontId="19" fillId="0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37" fontId="60" fillId="18" borderId="0"/>
    <xf numFmtId="37" fontId="61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1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2" fillId="0" borderId="1">
      <alignment horizontal="center"/>
    </xf>
    <xf numFmtId="3" fontId="59" fillId="0" borderId="0" applyFont="0" applyFill="0" applyBorder="0" applyAlignment="0" applyProtection="0"/>
    <xf numFmtId="0" fontId="59" fillId="19" borderId="0" applyNumberFormat="0" applyFont="0" applyBorder="0" applyAlignment="0" applyProtection="0"/>
    <xf numFmtId="0" fontId="17" fillId="2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9">
    <xf numFmtId="0" fontId="0" fillId="0" borderId="0" xfId="0"/>
    <xf numFmtId="0" fontId="3" fillId="0" borderId="0" xfId="0" applyFont="1"/>
    <xf numFmtId="173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3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4" fontId="3" fillId="0" borderId="0" xfId="0" applyNumberFormat="1" applyFont="1"/>
    <xf numFmtId="166" fontId="3" fillId="0" borderId="0" xfId="0" applyNumberFormat="1" applyFont="1"/>
    <xf numFmtId="174" fontId="3" fillId="0" borderId="0" xfId="2" applyNumberFormat="1" applyFont="1" applyBorder="1"/>
    <xf numFmtId="166" fontId="3" fillId="0" borderId="0" xfId="0" applyNumberFormat="1" applyFont="1" applyFill="1"/>
    <xf numFmtId="173" fontId="6" fillId="0" borderId="0" xfId="1" applyNumberFormat="1" applyFont="1" applyBorder="1" applyAlignment="1">
      <alignment horizontal="left"/>
    </xf>
    <xf numFmtId="174" fontId="6" fillId="0" borderId="0" xfId="2" applyNumberFormat="1" applyFont="1" applyFill="1" applyBorder="1"/>
    <xf numFmtId="173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73" fontId="3" fillId="0" borderId="0" xfId="1" applyNumberFormat="1" applyFont="1" applyFill="1"/>
    <xf numFmtId="0" fontId="7" fillId="0" borderId="0" xfId="0" applyFont="1" applyBorder="1"/>
    <xf numFmtId="166" fontId="3" fillId="0" borderId="0" xfId="0" applyNumberFormat="1" applyFont="1" applyFill="1" applyBorder="1"/>
    <xf numFmtId="0" fontId="0" fillId="0" borderId="0" xfId="0" applyFill="1"/>
    <xf numFmtId="174" fontId="6" fillId="0" borderId="0" xfId="2" applyNumberFormat="1" applyFont="1" applyBorder="1"/>
    <xf numFmtId="172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5" fontId="3" fillId="0" borderId="0" xfId="1" applyNumberFormat="1" applyFont="1" applyBorder="1"/>
    <xf numFmtId="174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3" fontId="3" fillId="0" borderId="0" xfId="1" applyNumberFormat="1" applyFont="1" applyFill="1" applyAlignment="1">
      <alignment horizontal="left"/>
    </xf>
    <xf numFmtId="173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1" fillId="0" borderId="0" xfId="0" applyFont="1"/>
    <xf numFmtId="3" fontId="3" fillId="0" borderId="0" xfId="0" applyNumberFormat="1" applyFont="1"/>
    <xf numFmtId="3" fontId="4" fillId="0" borderId="0" xfId="0" applyNumberFormat="1" applyFont="1"/>
    <xf numFmtId="168" fontId="3" fillId="0" borderId="0" xfId="0" applyNumberFormat="1" applyFont="1"/>
    <xf numFmtId="0" fontId="14" fillId="0" borderId="0" xfId="0" applyFont="1"/>
    <xf numFmtId="173" fontId="3" fillId="0" borderId="0" xfId="0" applyNumberFormat="1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175" fontId="3" fillId="0" borderId="0" xfId="3" applyNumberFormat="1" applyFont="1" applyFill="1"/>
    <xf numFmtId="0" fontId="3" fillId="0" borderId="0" xfId="3" applyFont="1" applyFill="1"/>
    <xf numFmtId="0" fontId="15" fillId="0" borderId="0" xfId="3" applyFont="1" applyAlignment="1">
      <alignment horizontal="left"/>
    </xf>
    <xf numFmtId="172" fontId="4" fillId="0" borderId="0" xfId="3" applyNumberFormat="1" applyFont="1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166" fontId="3" fillId="0" borderId="0" xfId="3" applyNumberFormat="1" applyFont="1" applyBorder="1"/>
    <xf numFmtId="166" fontId="3" fillId="0" borderId="0" xfId="3" applyNumberFormat="1" applyFont="1"/>
    <xf numFmtId="172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3" fontId="3" fillId="0" borderId="0" xfId="3" applyNumberFormat="1" applyFont="1"/>
    <xf numFmtId="172" fontId="3" fillId="0" borderId="0" xfId="3" applyNumberFormat="1" applyFont="1" applyBorder="1"/>
    <xf numFmtId="166" fontId="11" fillId="0" borderId="0" xfId="3" applyNumberFormat="1" applyFont="1"/>
    <xf numFmtId="0" fontId="17" fillId="0" borderId="0" xfId="3" applyFont="1" applyFill="1" applyBorder="1"/>
    <xf numFmtId="0" fontId="3" fillId="0" borderId="2" xfId="3" applyFont="1" applyFill="1" applyBorder="1"/>
    <xf numFmtId="175" fontId="11" fillId="0" borderId="0" xfId="3" applyNumberFormat="1" applyFont="1" applyFill="1"/>
    <xf numFmtId="175" fontId="3" fillId="0" borderId="0" xfId="3" applyNumberFormat="1" applyFont="1" applyAlignment="1">
      <alignment horizontal="center"/>
    </xf>
    <xf numFmtId="175" fontId="3" fillId="0" borderId="0" xfId="3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12" fillId="0" borderId="0" xfId="3" applyFont="1"/>
    <xf numFmtId="166" fontId="8" fillId="0" borderId="0" xfId="3" applyNumberFormat="1" applyFont="1"/>
    <xf numFmtId="166" fontId="4" fillId="0" borderId="0" xfId="3" applyNumberFormat="1" applyFont="1" applyFill="1" applyBorder="1"/>
    <xf numFmtId="0" fontId="18" fillId="0" borderId="0" xfId="3" applyFont="1"/>
    <xf numFmtId="0" fontId="8" fillId="0" borderId="0" xfId="3" applyFont="1" applyFill="1"/>
    <xf numFmtId="172" fontId="8" fillId="0" borderId="0" xfId="3" applyNumberFormat="1" applyFont="1" applyFill="1" applyBorder="1"/>
    <xf numFmtId="41" fontId="3" fillId="0" borderId="0" xfId="3" applyNumberFormat="1" applyFont="1"/>
    <xf numFmtId="172" fontId="2" fillId="0" borderId="0" xfId="3" applyNumberFormat="1" applyFill="1"/>
    <xf numFmtId="0" fontId="12" fillId="0" borderId="0" xfId="3" applyFont="1" applyFill="1"/>
    <xf numFmtId="0" fontId="18" fillId="0" borderId="0" xfId="3" applyFont="1" applyFill="1"/>
    <xf numFmtId="172" fontId="18" fillId="0" borderId="0" xfId="3" applyNumberFormat="1" applyFont="1" applyFill="1" applyAlignment="1"/>
    <xf numFmtId="175" fontId="10" fillId="0" borderId="0" xfId="3" applyNumberFormat="1" applyFont="1" applyFill="1" applyBorder="1"/>
    <xf numFmtId="0" fontId="18" fillId="0" borderId="0" xfId="3" applyFont="1" applyFill="1" applyAlignment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14" fillId="0" borderId="0" xfId="0" quotePrefix="1" applyFont="1"/>
    <xf numFmtId="0" fontId="7" fillId="0" borderId="0" xfId="0" applyFont="1" applyFill="1" applyBorder="1"/>
    <xf numFmtId="174" fontId="16" fillId="0" borderId="0" xfId="2" applyNumberFormat="1" applyFont="1" applyFill="1" applyBorder="1"/>
    <xf numFmtId="174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172" fontId="16" fillId="0" borderId="0" xfId="3" applyNumberFormat="1" applyFont="1" applyFill="1" applyBorder="1"/>
    <xf numFmtId="0" fontId="5" fillId="0" borderId="0" xfId="3" applyFont="1" applyFill="1" applyBorder="1" applyAlignment="1"/>
    <xf numFmtId="0" fontId="5" fillId="0" borderId="0" xfId="3" applyFont="1" applyBorder="1" applyAlignment="1"/>
    <xf numFmtId="0" fontId="3" fillId="0" borderId="0" xfId="3" applyFont="1" applyFill="1" applyBorder="1" applyAlignment="1">
      <alignment horizontal="center"/>
    </xf>
    <xf numFmtId="176" fontId="3" fillId="0" borderId="0" xfId="1" applyNumberFormat="1" applyFont="1" applyFill="1"/>
    <xf numFmtId="0" fontId="3" fillId="0" borderId="0" xfId="3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Border="1"/>
    <xf numFmtId="176" fontId="16" fillId="0" borderId="0" xfId="1" applyNumberFormat="1" applyFont="1" applyFill="1" applyBorder="1"/>
    <xf numFmtId="176" fontId="4" fillId="0" borderId="0" xfId="1" applyNumberFormat="1" applyFont="1" applyFill="1" applyBorder="1"/>
    <xf numFmtId="176" fontId="3" fillId="0" borderId="0" xfId="1" applyNumberFormat="1" applyFont="1"/>
    <xf numFmtId="176" fontId="11" fillId="0" borderId="0" xfId="1" applyNumberFormat="1" applyFont="1"/>
    <xf numFmtId="176" fontId="6" fillId="0" borderId="0" xfId="1" applyNumberFormat="1" applyFont="1" applyFill="1" applyBorder="1"/>
    <xf numFmtId="176" fontId="11" fillId="0" borderId="0" xfId="1" applyNumberFormat="1" applyFont="1" applyBorder="1"/>
    <xf numFmtId="0" fontId="24" fillId="0" borderId="0" xfId="3" applyFont="1" applyFill="1"/>
    <xf numFmtId="0" fontId="24" fillId="0" borderId="0" xfId="3" quotePrefix="1" applyFont="1"/>
    <xf numFmtId="174" fontId="25" fillId="0" borderId="0" xfId="3" applyNumberFormat="1" applyFont="1" applyFill="1" applyBorder="1"/>
    <xf numFmtId="166" fontId="25" fillId="0" borderId="0" xfId="3" quotePrefix="1" applyNumberFormat="1" applyFont="1" applyFill="1" applyBorder="1"/>
    <xf numFmtId="0" fontId="9" fillId="0" borderId="0" xfId="0" applyFont="1" applyAlignment="1"/>
    <xf numFmtId="176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5" fontId="26" fillId="0" borderId="0" xfId="0" applyNumberFormat="1" applyFont="1" applyBorder="1"/>
    <xf numFmtId="175" fontId="27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168" fontId="3" fillId="0" borderId="0" xfId="1" applyFont="1"/>
    <xf numFmtId="166" fontId="24" fillId="0" borderId="0" xfId="3" applyNumberFormat="1" applyFont="1" applyFill="1" applyBorder="1" applyAlignment="1">
      <alignment horizontal="left"/>
    </xf>
    <xf numFmtId="0" fontId="24" fillId="0" borderId="0" xfId="3" applyFont="1" applyAlignment="1">
      <alignment horizontal="left"/>
    </xf>
    <xf numFmtId="0" fontId="28" fillId="0" borderId="0" xfId="0" applyFont="1" applyAlignment="1"/>
    <xf numFmtId="0" fontId="29" fillId="0" borderId="0" xfId="0" applyFont="1" applyBorder="1"/>
    <xf numFmtId="0" fontId="28" fillId="0" borderId="0" xfId="0" applyFont="1" applyBorder="1"/>
    <xf numFmtId="176" fontId="32" fillId="0" borderId="0" xfId="1" applyNumberFormat="1" applyFont="1" applyFill="1" applyBorder="1"/>
    <xf numFmtId="174" fontId="13" fillId="0" borderId="0" xfId="2" applyNumberFormat="1" applyFont="1" applyFill="1" applyBorder="1"/>
    <xf numFmtId="176" fontId="33" fillId="0" borderId="0" xfId="1" applyNumberFormat="1" applyFont="1" applyFill="1" applyBorder="1"/>
    <xf numFmtId="0" fontId="34" fillId="0" borderId="0" xfId="0" applyFont="1" applyFill="1" applyBorder="1"/>
    <xf numFmtId="0" fontId="34" fillId="0" borderId="0" xfId="0" applyFont="1" applyBorder="1"/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3" fontId="3" fillId="0" borderId="0" xfId="1" applyNumberFormat="1" applyFont="1"/>
    <xf numFmtId="173" fontId="4" fillId="0" borderId="0" xfId="1" applyNumberFormat="1" applyFont="1" applyFill="1" applyBorder="1"/>
    <xf numFmtId="176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66" fontId="22" fillId="0" borderId="0" xfId="3" applyNumberFormat="1" applyFont="1" applyFill="1"/>
    <xf numFmtId="0" fontId="23" fillId="0" borderId="0" xfId="3" applyFont="1" applyFill="1"/>
    <xf numFmtId="178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29" fillId="0" borderId="0" xfId="0" applyFont="1" applyFill="1" applyBorder="1"/>
    <xf numFmtId="0" fontId="9" fillId="0" borderId="0" xfId="3" applyFont="1" applyAlignment="1">
      <alignment horizontal="center"/>
    </xf>
    <xf numFmtId="173" fontId="3" fillId="0" borderId="0" xfId="3" applyNumberFormat="1" applyFont="1" applyBorder="1"/>
    <xf numFmtId="173" fontId="3" fillId="0" borderId="0" xfId="3" applyNumberFormat="1" applyFont="1" applyFill="1"/>
    <xf numFmtId="0" fontId="65" fillId="0" borderId="0" xfId="3" applyFont="1" applyFill="1" applyBorder="1"/>
    <xf numFmtId="0" fontId="64" fillId="0" borderId="0" xfId="3" applyFont="1" applyFill="1" applyBorder="1"/>
    <xf numFmtId="0" fontId="64" fillId="0" borderId="0" xfId="3" applyFont="1" applyFill="1"/>
    <xf numFmtId="0" fontId="64" fillId="0" borderId="2" xfId="3" applyFont="1" applyFill="1" applyBorder="1"/>
    <xf numFmtId="0" fontId="65" fillId="0" borderId="4" xfId="3" applyFont="1" applyFill="1" applyBorder="1"/>
    <xf numFmtId="0" fontId="67" fillId="0" borderId="2" xfId="3" applyFont="1" applyFill="1" applyBorder="1"/>
    <xf numFmtId="0" fontId="68" fillId="0" borderId="0" xfId="3" applyFont="1" applyAlignment="1">
      <alignment horizontal="left"/>
    </xf>
    <xf numFmtId="0" fontId="64" fillId="0" borderId="0" xfId="3" applyFont="1" applyFill="1" applyBorder="1" applyAlignment="1">
      <alignment horizontal="center"/>
    </xf>
    <xf numFmtId="0" fontId="64" fillId="0" borderId="0" xfId="3" applyFont="1" applyAlignment="1">
      <alignment horizontal="center"/>
    </xf>
    <xf numFmtId="166" fontId="64" fillId="0" borderId="0" xfId="3" applyNumberFormat="1" applyFont="1" applyAlignment="1">
      <alignment horizontal="center"/>
    </xf>
    <xf numFmtId="0" fontId="64" fillId="0" borderId="0" xfId="3" applyFont="1" applyBorder="1" applyAlignment="1">
      <alignment horizontal="center"/>
    </xf>
    <xf numFmtId="166" fontId="64" fillId="0" borderId="0" xfId="3" applyNumberFormat="1" applyFont="1" applyBorder="1" applyAlignment="1">
      <alignment horizontal="center"/>
    </xf>
    <xf numFmtId="175" fontId="64" fillId="0" borderId="2" xfId="3" applyNumberFormat="1" applyFont="1" applyBorder="1" applyAlignment="1">
      <alignment horizontal="center"/>
    </xf>
    <xf numFmtId="175" fontId="64" fillId="0" borderId="0" xfId="3" applyNumberFormat="1" applyFont="1" applyAlignment="1">
      <alignment horizontal="center"/>
    </xf>
    <xf numFmtId="175" fontId="64" fillId="0" borderId="0" xfId="3" applyNumberFormat="1" applyFont="1" applyBorder="1" applyAlignment="1">
      <alignment horizontal="center"/>
    </xf>
    <xf numFmtId="0" fontId="64" fillId="0" borderId="2" xfId="3" applyFont="1" applyBorder="1" applyAlignment="1">
      <alignment horizontal="center"/>
    </xf>
    <xf numFmtId="176" fontId="65" fillId="0" borderId="0" xfId="1" applyNumberFormat="1" applyFont="1" applyFill="1"/>
    <xf numFmtId="176" fontId="65" fillId="0" borderId="0" xfId="1" applyNumberFormat="1" applyFont="1" applyFill="1" applyBorder="1"/>
    <xf numFmtId="176" fontId="64" fillId="0" borderId="0" xfId="1" applyNumberFormat="1" applyFont="1" applyFill="1"/>
    <xf numFmtId="176" fontId="64" fillId="0" borderId="0" xfId="1" applyNumberFormat="1" applyFont="1" applyFill="1" applyBorder="1"/>
    <xf numFmtId="176" fontId="65" fillId="0" borderId="4" xfId="1" applyNumberFormat="1" applyFont="1" applyFill="1" applyBorder="1"/>
    <xf numFmtId="0" fontId="64" fillId="0" borderId="1" xfId="3" applyFont="1" applyBorder="1" applyAlignment="1">
      <alignment horizontal="center"/>
    </xf>
    <xf numFmtId="0" fontId="64" fillId="0" borderId="5" xfId="3" applyFont="1" applyBorder="1" applyAlignment="1">
      <alignment horizontal="center"/>
    </xf>
    <xf numFmtId="0" fontId="65" fillId="0" borderId="0" xfId="3" applyFont="1" applyBorder="1" applyAlignment="1">
      <alignment horizontal="center"/>
    </xf>
    <xf numFmtId="16" fontId="64" fillId="0" borderId="0" xfId="3" applyNumberFormat="1" applyFont="1" applyBorder="1" applyAlignment="1">
      <alignment horizontal="center"/>
    </xf>
    <xf numFmtId="0" fontId="67" fillId="0" borderId="1" xfId="3" applyFont="1" applyBorder="1" applyAlignment="1">
      <alignment horizontal="left"/>
    </xf>
    <xf numFmtId="0" fontId="65" fillId="0" borderId="1" xfId="3" applyFont="1" applyBorder="1" applyAlignment="1">
      <alignment horizontal="center"/>
    </xf>
    <xf numFmtId="0" fontId="64" fillId="0" borderId="1" xfId="3" applyFont="1" applyFill="1" applyBorder="1" applyAlignment="1">
      <alignment horizontal="center"/>
    </xf>
    <xf numFmtId="0" fontId="64" fillId="0" borderId="0" xfId="3" applyFont="1"/>
    <xf numFmtId="0" fontId="67" fillId="0" borderId="0" xfId="3" applyFont="1" applyFill="1" applyBorder="1" applyAlignment="1"/>
    <xf numFmtId="0" fontId="65" fillId="0" borderId="0" xfId="3" applyFont="1"/>
    <xf numFmtId="173" fontId="65" fillId="0" borderId="0" xfId="1" applyNumberFormat="1" applyFont="1" applyFill="1" applyAlignment="1"/>
    <xf numFmtId="173" fontId="64" fillId="0" borderId="0" xfId="1" applyNumberFormat="1" applyFont="1" applyFill="1" applyAlignment="1"/>
    <xf numFmtId="173" fontId="64" fillId="0" borderId="0" xfId="1" applyNumberFormat="1" applyFont="1" applyAlignment="1">
      <alignment horizontal="left"/>
    </xf>
    <xf numFmtId="176" fontId="64" fillId="0" borderId="0" xfId="1" applyNumberFormat="1" applyFont="1" applyBorder="1"/>
    <xf numFmtId="0" fontId="64" fillId="0" borderId="0" xfId="3" applyFont="1" applyFill="1" applyAlignment="1"/>
    <xf numFmtId="176" fontId="64" fillId="0" borderId="0" xfId="1" applyNumberFormat="1" applyFont="1"/>
    <xf numFmtId="0" fontId="64" fillId="0" borderId="0" xfId="3" applyFont="1" applyFill="1" applyAlignment="1">
      <alignment horizontal="left"/>
    </xf>
    <xf numFmtId="173" fontId="64" fillId="0" borderId="0" xfId="1" quotePrefix="1" applyNumberFormat="1" applyFont="1" applyBorder="1" applyAlignment="1">
      <alignment horizontal="left"/>
    </xf>
    <xf numFmtId="173" fontId="64" fillId="0" borderId="0" xfId="1" quotePrefix="1" applyNumberFormat="1" applyFont="1" applyFill="1" applyBorder="1" applyAlignment="1">
      <alignment horizontal="left"/>
    </xf>
    <xf numFmtId="0" fontId="65" fillId="0" borderId="4" xfId="3" applyFont="1" applyBorder="1"/>
    <xf numFmtId="173" fontId="65" fillId="0" borderId="4" xfId="1" applyNumberFormat="1" applyFont="1" applyBorder="1" applyAlignment="1">
      <alignment horizontal="left"/>
    </xf>
    <xf numFmtId="173" fontId="64" fillId="0" borderId="4" xfId="1" applyNumberFormat="1" applyFont="1" applyBorder="1" applyAlignment="1">
      <alignment horizontal="left"/>
    </xf>
    <xf numFmtId="173" fontId="65" fillId="0" borderId="0" xfId="1" applyNumberFormat="1" applyFont="1" applyBorder="1" applyAlignment="1">
      <alignment horizontal="left"/>
    </xf>
    <xf numFmtId="176" fontId="64" fillId="0" borderId="4" xfId="1" applyNumberFormat="1" applyFont="1" applyFill="1" applyBorder="1"/>
    <xf numFmtId="173" fontId="64" fillId="0" borderId="0" xfId="1" applyNumberFormat="1" applyFont="1" applyBorder="1" applyAlignment="1">
      <alignment horizontal="left"/>
    </xf>
    <xf numFmtId="173" fontId="65" fillId="0" borderId="0" xfId="1" applyNumberFormat="1" applyFont="1" applyAlignment="1">
      <alignment horizontal="left"/>
    </xf>
    <xf numFmtId="173" fontId="64" fillId="0" borderId="0" xfId="1" applyNumberFormat="1" applyFont="1" applyFill="1" applyAlignment="1">
      <alignment horizontal="left"/>
    </xf>
    <xf numFmtId="173" fontId="64" fillId="0" borderId="0" xfId="1" applyNumberFormat="1" applyFont="1" applyFill="1" applyBorder="1" applyAlignment="1">
      <alignment horizontal="left"/>
    </xf>
    <xf numFmtId="173" fontId="65" fillId="0" borderId="3" xfId="1" applyNumberFormat="1" applyFont="1" applyBorder="1" applyAlignment="1">
      <alignment horizontal="left"/>
    </xf>
    <xf numFmtId="176" fontId="65" fillId="0" borderId="3" xfId="1" applyNumberFormat="1" applyFont="1" applyFill="1" applyBorder="1"/>
    <xf numFmtId="176" fontId="71" fillId="0" borderId="0" xfId="1" applyNumberFormat="1" applyFont="1" applyBorder="1"/>
    <xf numFmtId="0" fontId="69" fillId="0" borderId="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7" fillId="0" borderId="0" xfId="0" applyFont="1" applyBorder="1" applyAlignment="1"/>
    <xf numFmtId="0" fontId="64" fillId="0" borderId="0" xfId="0" applyFont="1" applyFill="1" applyBorder="1"/>
    <xf numFmtId="0" fontId="64" fillId="0" borderId="0" xfId="0" applyFont="1"/>
    <xf numFmtId="0" fontId="64" fillId="0" borderId="0" xfId="0" applyFont="1" applyFill="1"/>
    <xf numFmtId="0" fontId="64" fillId="0" borderId="2" xfId="0" applyFont="1" applyFill="1" applyBorder="1"/>
    <xf numFmtId="176" fontId="64" fillId="0" borderId="2" xfId="1" applyNumberFormat="1" applyFont="1" applyFill="1" applyBorder="1"/>
    <xf numFmtId="0" fontId="64" fillId="0" borderId="1" xfId="0" applyFont="1" applyFill="1" applyBorder="1"/>
    <xf numFmtId="176" fontId="73" fillId="0" borderId="0" xfId="1" applyNumberFormat="1" applyFont="1" applyFill="1"/>
    <xf numFmtId="0" fontId="74" fillId="0" borderId="0" xfId="0" applyFont="1" applyFill="1" applyBorder="1"/>
    <xf numFmtId="0" fontId="69" fillId="0" borderId="1" xfId="0" applyFont="1" applyBorder="1"/>
    <xf numFmtId="0" fontId="69" fillId="0" borderId="1" xfId="0" applyFont="1" applyFill="1" applyBorder="1"/>
    <xf numFmtId="0" fontId="67" fillId="0" borderId="1" xfId="0" applyFont="1" applyBorder="1" applyAlignment="1"/>
    <xf numFmtId="0" fontId="73" fillId="0" borderId="0" xfId="0" applyFont="1" applyBorder="1" applyAlignment="1">
      <alignment horizontal="center"/>
    </xf>
    <xf numFmtId="173" fontId="65" fillId="0" borderId="0" xfId="1" applyNumberFormat="1" applyFont="1" applyBorder="1" applyAlignment="1">
      <alignment horizontal="center"/>
    </xf>
    <xf numFmtId="176" fontId="65" fillId="0" borderId="0" xfId="1" applyNumberFormat="1" applyFont="1" applyBorder="1"/>
    <xf numFmtId="0" fontId="65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30" fillId="0" borderId="0" xfId="0" applyFont="1" applyBorder="1"/>
    <xf numFmtId="0" fontId="17" fillId="0" borderId="0" xfId="0" applyFont="1"/>
    <xf numFmtId="0" fontId="21" fillId="0" borderId="0" xfId="0" applyFont="1" applyFill="1"/>
    <xf numFmtId="0" fontId="64" fillId="0" borderId="0" xfId="3" applyFont="1" applyBorder="1"/>
    <xf numFmtId="0" fontId="73" fillId="0" borderId="0" xfId="3" applyFont="1"/>
    <xf numFmtId="0" fontId="68" fillId="0" borderId="0" xfId="0" applyFont="1" applyAlignment="1">
      <alignment horizontal="left"/>
    </xf>
    <xf numFmtId="0" fontId="69" fillId="0" borderId="0" xfId="3" applyFont="1" applyAlignment="1">
      <alignment horizontal="left"/>
    </xf>
    <xf numFmtId="0" fontId="69" fillId="0" borderId="0" xfId="3" applyFont="1" applyBorder="1" applyAlignment="1">
      <alignment horizontal="left"/>
    </xf>
    <xf numFmtId="0" fontId="75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0" fontId="64" fillId="0" borderId="1" xfId="3" applyFont="1" applyFill="1" applyBorder="1"/>
    <xf numFmtId="0" fontId="72" fillId="0" borderId="0" xfId="3" applyFont="1" applyFill="1" applyBorder="1"/>
    <xf numFmtId="41" fontId="64" fillId="0" borderId="0" xfId="3" applyNumberFormat="1" applyFont="1" applyBorder="1" applyAlignment="1"/>
    <xf numFmtId="0" fontId="72" fillId="0" borderId="0" xfId="3" applyFont="1" applyFill="1"/>
    <xf numFmtId="0" fontId="67" fillId="0" borderId="2" xfId="3" applyFont="1" applyFill="1" applyBorder="1" applyAlignment="1">
      <alignment horizontal="left"/>
    </xf>
    <xf numFmtId="0" fontId="72" fillId="0" borderId="2" xfId="3" applyFont="1" applyFill="1" applyBorder="1"/>
    <xf numFmtId="0" fontId="64" fillId="0" borderId="0" xfId="3" applyNumberFormat="1" applyFont="1" applyFill="1" applyAlignment="1">
      <alignment horizontal="center"/>
    </xf>
    <xf numFmtId="0" fontId="64" fillId="0" borderId="2" xfId="3" applyNumberFormat="1" applyFont="1" applyFill="1" applyBorder="1" applyAlignment="1">
      <alignment horizontal="center"/>
    </xf>
    <xf numFmtId="0" fontId="64" fillId="0" borderId="0" xfId="3" applyNumberFormat="1" applyFont="1" applyFill="1" applyBorder="1" applyAlignment="1">
      <alignment horizontal="center"/>
    </xf>
    <xf numFmtId="176" fontId="72" fillId="0" borderId="0" xfId="1" applyNumberFormat="1" applyFont="1" applyFill="1" applyAlignment="1"/>
    <xf numFmtId="176" fontId="64" fillId="0" borderId="0" xfId="1" applyNumberFormat="1" applyFont="1" applyFill="1" applyAlignment="1"/>
    <xf numFmtId="176" fontId="72" fillId="0" borderId="0" xfId="1" applyNumberFormat="1" applyFont="1" applyFill="1" applyBorder="1" applyAlignment="1"/>
    <xf numFmtId="176" fontId="64" fillId="0" borderId="0" xfId="1" applyNumberFormat="1" applyFont="1" applyFill="1" applyBorder="1" applyAlignment="1"/>
    <xf numFmtId="176" fontId="64" fillId="0" borderId="2" xfId="1" applyNumberFormat="1" applyFont="1" applyFill="1" applyBorder="1" applyAlignment="1"/>
    <xf numFmtId="176" fontId="65" fillId="0" borderId="2" xfId="1" applyNumberFormat="1" applyFont="1" applyFill="1" applyBorder="1" applyAlignment="1"/>
    <xf numFmtId="168" fontId="65" fillId="0" borderId="0" xfId="1" applyFont="1" applyFill="1" applyBorder="1"/>
    <xf numFmtId="175" fontId="72" fillId="0" borderId="0" xfId="3" applyNumberFormat="1" applyFont="1" applyFill="1" applyBorder="1"/>
    <xf numFmtId="175" fontId="76" fillId="0" borderId="0" xfId="3" applyNumberFormat="1" applyFont="1" applyFill="1" applyBorder="1"/>
    <xf numFmtId="41" fontId="64" fillId="0" borderId="1" xfId="3" applyNumberFormat="1" applyFont="1" applyFill="1" applyBorder="1"/>
    <xf numFmtId="172" fontId="64" fillId="0" borderId="0" xfId="3" applyNumberFormat="1" applyFont="1" applyFill="1" applyBorder="1"/>
    <xf numFmtId="0" fontId="67" fillId="0" borderId="2" xfId="0" applyFont="1" applyBorder="1" applyAlignment="1"/>
    <xf numFmtId="0" fontId="64" fillId="0" borderId="2" xfId="0" applyFont="1" applyBorder="1" applyAlignment="1">
      <alignment horizontal="center"/>
    </xf>
    <xf numFmtId="0" fontId="64" fillId="0" borderId="0" xfId="3" applyFont="1" applyBorder="1" applyAlignment="1"/>
    <xf numFmtId="172" fontId="64" fillId="0" borderId="0" xfId="3" applyNumberFormat="1" applyFont="1" applyFill="1"/>
    <xf numFmtId="166" fontId="64" fillId="0" borderId="0" xfId="3" applyNumberFormat="1" applyFont="1" applyFill="1"/>
    <xf numFmtId="172" fontId="65" fillId="0" borderId="0" xfId="3" applyNumberFormat="1" applyFont="1" applyFill="1" applyBorder="1"/>
    <xf numFmtId="172" fontId="72" fillId="0" borderId="0" xfId="3" applyNumberFormat="1" applyFont="1" applyFill="1" applyBorder="1"/>
    <xf numFmtId="172" fontId="72" fillId="0" borderId="0" xfId="3" applyNumberFormat="1" applyFont="1" applyFill="1"/>
    <xf numFmtId="0" fontId="64" fillId="0" borderId="1" xfId="3" applyFont="1" applyBorder="1"/>
    <xf numFmtId="0" fontId="67" fillId="0" borderId="2" xfId="3" applyFont="1" applyBorder="1"/>
    <xf numFmtId="0" fontId="64" fillId="0" borderId="2" xfId="3" applyFont="1" applyBorder="1"/>
    <xf numFmtId="0" fontId="67" fillId="0" borderId="0" xfId="3" applyFont="1" applyBorder="1"/>
    <xf numFmtId="0" fontId="67" fillId="0" borderId="0" xfId="3" applyFont="1" applyBorder="1" applyAlignment="1"/>
    <xf numFmtId="166" fontId="64" fillId="0" borderId="0" xfId="3" applyNumberFormat="1" applyFont="1" applyBorder="1"/>
    <xf numFmtId="0" fontId="64" fillId="0" borderId="4" xfId="3" applyFont="1" applyBorder="1"/>
    <xf numFmtId="0" fontId="73" fillId="0" borderId="0" xfId="3" applyFont="1" applyBorder="1"/>
    <xf numFmtId="0" fontId="77" fillId="0" borderId="0" xfId="0" applyFont="1"/>
    <xf numFmtId="0" fontId="68" fillId="0" borderId="0" xfId="3" applyFont="1" applyFill="1" applyAlignment="1">
      <alignment horizontal="left"/>
    </xf>
    <xf numFmtId="166" fontId="72" fillId="0" borderId="0" xfId="3" applyNumberFormat="1" applyFont="1"/>
    <xf numFmtId="166" fontId="64" fillId="0" borderId="0" xfId="3" applyNumberFormat="1" applyFont="1" applyFill="1" applyBorder="1"/>
    <xf numFmtId="166" fontId="64" fillId="0" borderId="1" xfId="3" applyNumberFormat="1" applyFont="1" applyBorder="1"/>
    <xf numFmtId="0" fontId="64" fillId="0" borderId="0" xfId="3" quotePrefix="1" applyNumberFormat="1" applyFont="1" applyFill="1" applyBorder="1" applyAlignment="1">
      <alignment horizontal="center"/>
    </xf>
    <xf numFmtId="174" fontId="64" fillId="0" borderId="0" xfId="3" applyNumberFormat="1" applyFont="1" applyFill="1" applyBorder="1"/>
    <xf numFmtId="175" fontId="64" fillId="0" borderId="0" xfId="3" applyNumberFormat="1" applyFont="1" applyFill="1" applyBorder="1"/>
    <xf numFmtId="166" fontId="73" fillId="0" borderId="0" xfId="3" applyNumberFormat="1" applyFont="1" applyFill="1" applyBorder="1"/>
    <xf numFmtId="166" fontId="72" fillId="0" borderId="0" xfId="3" applyNumberFormat="1" applyFont="1" applyFill="1"/>
    <xf numFmtId="166" fontId="64" fillId="0" borderId="0" xfId="3" applyNumberFormat="1" applyFont="1" applyFill="1" applyAlignment="1">
      <alignment horizontal="center"/>
    </xf>
    <xf numFmtId="166" fontId="72" fillId="0" borderId="0" xfId="3" applyNumberFormat="1" applyFont="1" applyFill="1" applyBorder="1"/>
    <xf numFmtId="166" fontId="64" fillId="0" borderId="1" xfId="3" applyNumberFormat="1" applyFont="1" applyFill="1" applyBorder="1"/>
    <xf numFmtId="0" fontId="67" fillId="0" borderId="0" xfId="3" applyFont="1" applyFill="1" applyBorder="1"/>
    <xf numFmtId="166" fontId="67" fillId="0" borderId="0" xfId="3" applyNumberFormat="1" applyFont="1" applyFill="1" applyAlignment="1"/>
    <xf numFmtId="0" fontId="64" fillId="0" borderId="1" xfId="3" applyFont="1" applyFill="1" applyBorder="1" applyAlignment="1">
      <alignment horizontal="left"/>
    </xf>
    <xf numFmtId="0" fontId="65" fillId="0" borderId="0" xfId="3" applyFont="1" applyBorder="1"/>
    <xf numFmtId="166" fontId="65" fillId="0" borderId="0" xfId="3" applyNumberFormat="1" applyFont="1" applyFill="1" applyBorder="1"/>
    <xf numFmtId="9" fontId="64" fillId="0" borderId="0" xfId="1" applyNumberFormat="1" applyFont="1" applyFill="1"/>
    <xf numFmtId="0" fontId="78" fillId="0" borderId="0" xfId="3" quotePrefix="1" applyFont="1" applyFill="1" applyBorder="1"/>
    <xf numFmtId="0" fontId="78" fillId="0" borderId="0" xfId="3" applyFont="1" applyFill="1" applyBorder="1"/>
    <xf numFmtId="0" fontId="68" fillId="0" borderId="0" xfId="3" applyFont="1"/>
    <xf numFmtId="37" fontId="79" fillId="0" borderId="0" xfId="0" applyNumberFormat="1" applyFont="1"/>
    <xf numFmtId="166" fontId="67" fillId="0" borderId="0" xfId="3" applyNumberFormat="1" applyFont="1" applyAlignment="1"/>
    <xf numFmtId="166" fontId="67" fillId="0" borderId="0" xfId="3" applyNumberFormat="1" applyFont="1" applyFill="1" applyBorder="1" applyAlignment="1"/>
    <xf numFmtId="0" fontId="80" fillId="0" borderId="0" xfId="3" applyFont="1" applyFill="1" applyBorder="1"/>
    <xf numFmtId="0" fontId="68" fillId="0" borderId="0" xfId="3" applyFont="1" applyFill="1" applyBorder="1" applyAlignment="1">
      <alignment horizontal="left"/>
    </xf>
    <xf numFmtId="0" fontId="72" fillId="0" borderId="0" xfId="3" applyFont="1"/>
    <xf numFmtId="166" fontId="73" fillId="0" borderId="0" xfId="3" applyNumberFormat="1" applyFont="1" applyBorder="1"/>
    <xf numFmtId="166" fontId="72" fillId="0" borderId="1" xfId="3" applyNumberFormat="1" applyFont="1" applyFill="1" applyBorder="1"/>
    <xf numFmtId="173" fontId="64" fillId="0" borderId="0" xfId="3" applyNumberFormat="1" applyFont="1" applyBorder="1"/>
    <xf numFmtId="172" fontId="64" fillId="21" borderId="0" xfId="3" applyNumberFormat="1" applyFont="1" applyFill="1"/>
    <xf numFmtId="0" fontId="64" fillId="0" borderId="0" xfId="3" applyFont="1" applyFill="1" applyAlignment="1">
      <alignment wrapText="1"/>
    </xf>
    <xf numFmtId="166" fontId="64" fillId="21" borderId="0" xfId="3" applyNumberFormat="1" applyFont="1" applyFill="1"/>
    <xf numFmtId="172" fontId="65" fillId="0" borderId="0" xfId="3" applyNumberFormat="1" applyFont="1" applyFill="1"/>
    <xf numFmtId="172" fontId="65" fillId="21" borderId="0" xfId="3" applyNumberFormat="1" applyFont="1" applyFill="1" applyBorder="1"/>
    <xf numFmtId="0" fontId="78" fillId="0" borderId="0" xfId="3" applyFont="1"/>
    <xf numFmtId="0" fontId="64" fillId="21" borderId="0" xfId="3" applyFont="1" applyFill="1"/>
    <xf numFmtId="172" fontId="64" fillId="21" borderId="0" xfId="3" applyNumberFormat="1" applyFont="1" applyFill="1" applyBorder="1"/>
    <xf numFmtId="166" fontId="64" fillId="21" borderId="0" xfId="3" applyNumberFormat="1" applyFont="1" applyFill="1" applyBorder="1"/>
    <xf numFmtId="0" fontId="80" fillId="0" borderId="0" xfId="3" quotePrefix="1" applyFont="1" applyFill="1" applyBorder="1"/>
    <xf numFmtId="176" fontId="65" fillId="0" borderId="1" xfId="1" applyNumberFormat="1" applyFont="1" applyFill="1" applyBorder="1"/>
    <xf numFmtId="172" fontId="65" fillId="0" borderId="1" xfId="3" applyNumberFormat="1" applyFont="1" applyFill="1" applyBorder="1"/>
    <xf numFmtId="176" fontId="64" fillId="0" borderId="1" xfId="1" applyNumberFormat="1" applyFont="1" applyFill="1" applyBorder="1"/>
    <xf numFmtId="173" fontId="65" fillId="0" borderId="0" xfId="1" applyNumberFormat="1" applyFont="1" applyFill="1" applyBorder="1" applyAlignment="1">
      <alignment horizontal="left"/>
    </xf>
    <xf numFmtId="173" fontId="76" fillId="0" borderId="0" xfId="1" applyNumberFormat="1" applyFont="1" applyFill="1" applyBorder="1" applyAlignment="1">
      <alignment horizontal="left"/>
    </xf>
    <xf numFmtId="166" fontId="64" fillId="0" borderId="0" xfId="0" applyNumberFormat="1" applyFont="1" applyFill="1" applyBorder="1"/>
    <xf numFmtId="173" fontId="64" fillId="0" borderId="0" xfId="1" applyNumberFormat="1" applyFont="1" applyFill="1" applyBorder="1" applyAlignment="1">
      <alignment horizontal="center"/>
    </xf>
    <xf numFmtId="167" fontId="64" fillId="0" borderId="0" xfId="2" applyNumberFormat="1" applyFont="1" applyFill="1" applyBorder="1"/>
    <xf numFmtId="168" fontId="64" fillId="0" borderId="0" xfId="1" applyFont="1" applyFill="1"/>
    <xf numFmtId="173" fontId="64" fillId="0" borderId="2" xfId="1" applyNumberFormat="1" applyFont="1" applyBorder="1" applyAlignment="1">
      <alignment horizontal="left"/>
    </xf>
    <xf numFmtId="173" fontId="64" fillId="0" borderId="2" xfId="1" quotePrefix="1" applyNumberFormat="1" applyFont="1" applyBorder="1" applyAlignment="1">
      <alignment horizontal="center"/>
    </xf>
    <xf numFmtId="168" fontId="64" fillId="0" borderId="2" xfId="1" applyFont="1" applyFill="1" applyBorder="1"/>
    <xf numFmtId="0" fontId="81" fillId="0" borderId="0" xfId="0" applyFont="1" applyFill="1"/>
    <xf numFmtId="2" fontId="64" fillId="0" borderId="0" xfId="0" applyNumberFormat="1" applyFont="1" applyBorder="1" applyAlignment="1">
      <alignment horizontal="left"/>
    </xf>
    <xf numFmtId="167" fontId="65" fillId="0" borderId="0" xfId="0" applyNumberFormat="1" applyFont="1" applyBorder="1"/>
    <xf numFmtId="0" fontId="66" fillId="0" borderId="0" xfId="0" applyFont="1" applyAlignment="1">
      <alignment horizontal="center"/>
    </xf>
    <xf numFmtId="0" fontId="64" fillId="0" borderId="2" xfId="3" quotePrefix="1" applyNumberFormat="1" applyFont="1" applyFill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41" fontId="64" fillId="0" borderId="0" xfId="3" applyNumberFormat="1" applyFont="1" applyFill="1"/>
    <xf numFmtId="166" fontId="73" fillId="0" borderId="0" xfId="3" applyNumberFormat="1" applyFont="1" applyFill="1"/>
    <xf numFmtId="173" fontId="64" fillId="0" borderId="0" xfId="3" applyNumberFormat="1" applyFont="1" applyFill="1" applyBorder="1"/>
    <xf numFmtId="173" fontId="64" fillId="0" borderId="0" xfId="0" applyNumberFormat="1" applyFont="1" applyFill="1" applyBorder="1"/>
    <xf numFmtId="167" fontId="65" fillId="0" borderId="0" xfId="0" applyNumberFormat="1" applyFont="1" applyFill="1" applyBorder="1"/>
    <xf numFmtId="0" fontId="65" fillId="0" borderId="4" xfId="0" applyFont="1" applyFill="1" applyBorder="1"/>
    <xf numFmtId="0" fontId="65" fillId="0" borderId="0" xfId="3" applyFont="1" applyFill="1"/>
    <xf numFmtId="173" fontId="4" fillId="0" borderId="0" xfId="3" applyNumberFormat="1" applyFont="1"/>
    <xf numFmtId="0" fontId="65" fillId="0" borderId="2" xfId="3" applyFont="1" applyBorder="1"/>
    <xf numFmtId="0" fontId="65" fillId="0" borderId="2" xfId="3" applyFont="1" applyFill="1" applyBorder="1"/>
    <xf numFmtId="0" fontId="17" fillId="0" borderId="0" xfId="3" applyFont="1"/>
    <xf numFmtId="0" fontId="21" fillId="0" borderId="0" xfId="3" applyFont="1" applyBorder="1"/>
    <xf numFmtId="0" fontId="17" fillId="0" borderId="0" xfId="3" applyFont="1" applyFill="1"/>
    <xf numFmtId="166" fontId="4" fillId="0" borderId="0" xfId="3" applyNumberFormat="1" applyFont="1" applyFill="1"/>
    <xf numFmtId="0" fontId="82" fillId="0" borderId="0" xfId="3" applyFont="1" applyFill="1"/>
    <xf numFmtId="172" fontId="33" fillId="0" borderId="0" xfId="3" applyNumberFormat="1" applyFont="1" applyFill="1" applyBorder="1"/>
    <xf numFmtId="0" fontId="76" fillId="0" borderId="2" xfId="3" applyFont="1" applyFill="1" applyBorder="1"/>
    <xf numFmtId="0" fontId="76" fillId="0" borderId="0" xfId="3" applyFont="1" applyFill="1" applyBorder="1"/>
    <xf numFmtId="176" fontId="76" fillId="0" borderId="0" xfId="1" applyNumberFormat="1" applyFont="1" applyFill="1" applyBorder="1" applyAlignment="1"/>
    <xf numFmtId="0" fontId="83" fillId="0" borderId="0" xfId="3" applyFont="1" applyFill="1" applyBorder="1"/>
    <xf numFmtId="0" fontId="84" fillId="0" borderId="0" xfId="3" applyFont="1" applyFill="1" applyBorder="1" applyAlignment="1"/>
    <xf numFmtId="172" fontId="84" fillId="0" borderId="0" xfId="3" applyNumberFormat="1" applyFont="1" applyFill="1" applyBorder="1" applyAlignment="1"/>
    <xf numFmtId="0" fontId="10" fillId="0" borderId="0" xfId="3" applyFont="1" applyFill="1" applyBorder="1"/>
    <xf numFmtId="0" fontId="84" fillId="0" borderId="0" xfId="3" applyFont="1" applyFill="1" applyBorder="1"/>
    <xf numFmtId="173" fontId="64" fillId="0" borderId="0" xfId="1" quotePrefix="1" applyNumberFormat="1" applyFont="1" applyFill="1" applyBorder="1" applyAlignment="1">
      <alignment horizontal="center"/>
    </xf>
    <xf numFmtId="173" fontId="64" fillId="0" borderId="0" xfId="1" applyNumberFormat="1" applyFont="1" applyFill="1" applyAlignment="1">
      <alignment horizontal="center"/>
    </xf>
    <xf numFmtId="173" fontId="64" fillId="0" borderId="0" xfId="1" quotePrefix="1" applyNumberFormat="1" applyFont="1" applyFill="1" applyAlignment="1">
      <alignment horizontal="center"/>
    </xf>
    <xf numFmtId="173" fontId="64" fillId="0" borderId="0" xfId="1" applyNumberFormat="1" applyFont="1" applyBorder="1" applyAlignment="1">
      <alignment horizontal="center"/>
    </xf>
    <xf numFmtId="173" fontId="65" fillId="0" borderId="1" xfId="1" applyNumberFormat="1" applyFont="1" applyBorder="1" applyAlignment="1">
      <alignment horizontal="left"/>
    </xf>
    <xf numFmtId="173" fontId="64" fillId="0" borderId="1" xfId="1" applyNumberFormat="1" applyFont="1" applyFill="1" applyBorder="1" applyAlignment="1">
      <alignment horizontal="left"/>
    </xf>
    <xf numFmtId="0" fontId="63" fillId="0" borderId="0" xfId="0" applyFont="1" applyBorder="1" applyAlignment="1">
      <alignment horizontal="left" vertical="center"/>
    </xf>
    <xf numFmtId="0" fontId="64" fillId="0" borderId="0" xfId="0" applyFont="1" applyBorder="1" applyAlignment="1"/>
    <xf numFmtId="173" fontId="64" fillId="0" borderId="2" xfId="1" quotePrefix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4" fillId="0" borderId="0" xfId="3" applyFont="1" applyFill="1"/>
    <xf numFmtId="0" fontId="78" fillId="0" borderId="0" xfId="0" applyFont="1" applyBorder="1" applyAlignment="1">
      <alignment horizontal="center"/>
    </xf>
    <xf numFmtId="0" fontId="78" fillId="0" borderId="0" xfId="0" applyFont="1" applyBorder="1"/>
    <xf numFmtId="0" fontId="78" fillId="0" borderId="1" xfId="0" applyFont="1" applyBorder="1" applyAlignment="1">
      <alignment horizontal="left"/>
    </xf>
    <xf numFmtId="0" fontId="78" fillId="0" borderId="1" xfId="0" applyFont="1" applyBorder="1" applyAlignment="1">
      <alignment horizontal="center"/>
    </xf>
    <xf numFmtId="0" fontId="78" fillId="0" borderId="1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8" fillId="0" borderId="0" xfId="0" applyFont="1" applyBorder="1" applyAlignment="1">
      <alignment horizontal="left"/>
    </xf>
    <xf numFmtId="0" fontId="85" fillId="0" borderId="0" xfId="0" applyFont="1" applyBorder="1" applyAlignment="1">
      <alignment horizontal="center"/>
    </xf>
    <xf numFmtId="0" fontId="78" fillId="0" borderId="0" xfId="0" applyFont="1" applyBorder="1" applyAlignment="1"/>
    <xf numFmtId="0" fontId="80" fillId="0" borderId="0" xfId="0" applyFont="1" applyFill="1" applyBorder="1" applyAlignment="1">
      <alignment horizontal="centerContinuous"/>
    </xf>
    <xf numFmtId="0" fontId="78" fillId="0" borderId="0" xfId="0" applyFont="1" applyFill="1" applyBorder="1" applyAlignment="1">
      <alignment horizontal="centerContinuous"/>
    </xf>
    <xf numFmtId="0" fontId="78" fillId="0" borderId="0" xfId="0" applyFont="1" applyFill="1" applyBorder="1"/>
    <xf numFmtId="0" fontId="78" fillId="0" borderId="0" xfId="0" applyFont="1"/>
    <xf numFmtId="0" fontId="78" fillId="0" borderId="0" xfId="0" quotePrefix="1" applyFont="1" applyBorder="1" applyAlignment="1">
      <alignment horizontal="center"/>
    </xf>
    <xf numFmtId="176" fontId="78" fillId="0" borderId="0" xfId="1" applyNumberFormat="1" applyFont="1" applyFill="1"/>
    <xf numFmtId="176" fontId="78" fillId="0" borderId="0" xfId="1" applyNumberFormat="1" applyFont="1" applyFill="1" applyBorder="1"/>
    <xf numFmtId="0" fontId="78" fillId="0" borderId="0" xfId="0" applyFont="1" applyFill="1"/>
    <xf numFmtId="0" fontId="78" fillId="0" borderId="4" xfId="0" applyFont="1" applyFill="1" applyBorder="1"/>
    <xf numFmtId="0" fontId="78" fillId="0" borderId="4" xfId="0" applyFont="1" applyBorder="1"/>
    <xf numFmtId="176" fontId="78" fillId="0" borderId="4" xfId="1" applyNumberFormat="1" applyFont="1" applyFill="1" applyBorder="1"/>
    <xf numFmtId="0" fontId="78" fillId="0" borderId="2" xfId="0" applyFont="1" applyFill="1" applyBorder="1"/>
    <xf numFmtId="0" fontId="78" fillId="0" borderId="2" xfId="0" applyFont="1" applyBorder="1"/>
    <xf numFmtId="176" fontId="78" fillId="0" borderId="2" xfId="1" applyNumberFormat="1" applyFont="1" applyFill="1" applyBorder="1"/>
    <xf numFmtId="0" fontId="78" fillId="0" borderId="0" xfId="0" applyFont="1" applyAlignment="1">
      <alignment horizontal="left"/>
    </xf>
    <xf numFmtId="0" fontId="85" fillId="0" borderId="1" xfId="0" applyFont="1" applyFill="1" applyBorder="1"/>
    <xf numFmtId="0" fontId="85" fillId="0" borderId="3" xfId="0" applyFont="1" applyBorder="1"/>
    <xf numFmtId="0" fontId="85" fillId="0" borderId="0" xfId="0" applyFont="1" applyBorder="1"/>
    <xf numFmtId="176" fontId="85" fillId="0" borderId="3" xfId="1" applyNumberFormat="1" applyFont="1" applyFill="1" applyBorder="1"/>
    <xf numFmtId="176" fontId="85" fillId="0" borderId="0" xfId="1" applyNumberFormat="1" applyFont="1" applyFill="1" applyBorder="1"/>
    <xf numFmtId="176" fontId="80" fillId="0" borderId="0" xfId="1" applyNumberFormat="1" applyFont="1" applyFill="1"/>
    <xf numFmtId="0" fontId="78" fillId="0" borderId="0" xfId="0" applyFont="1" applyAlignment="1">
      <alignment horizontal="center"/>
    </xf>
    <xf numFmtId="0" fontId="78" fillId="0" borderId="0" xfId="0" quotePrefix="1" applyFont="1" applyAlignment="1">
      <alignment horizontal="center"/>
    </xf>
    <xf numFmtId="176" fontId="78" fillId="0" borderId="0" xfId="1" applyNumberFormat="1" applyFont="1" applyFill="1" applyAlignment="1">
      <alignment horizontal="left"/>
    </xf>
    <xf numFmtId="176" fontId="78" fillId="0" borderId="0" xfId="1" applyNumberFormat="1" applyFont="1" applyFill="1" applyBorder="1" applyAlignment="1">
      <alignment horizontal="left"/>
    </xf>
    <xf numFmtId="0" fontId="86" fillId="0" borderId="0" xfId="0" applyFont="1" applyFill="1" applyBorder="1"/>
    <xf numFmtId="179" fontId="73" fillId="0" borderId="0" xfId="3" applyNumberFormat="1" applyFont="1" applyFill="1" applyBorder="1"/>
    <xf numFmtId="0" fontId="69" fillId="0" borderId="0" xfId="0" applyFont="1" applyBorder="1" applyAlignment="1">
      <alignment horizontal="center"/>
    </xf>
    <xf numFmtId="0" fontId="69" fillId="0" borderId="0" xfId="0" applyFont="1" applyBorder="1"/>
    <xf numFmtId="0" fontId="69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168" fontId="72" fillId="0" borderId="0" xfId="1" applyNumberFormat="1" applyFont="1" applyFill="1" applyBorder="1" applyAlignment="1"/>
    <xf numFmtId="0" fontId="65" fillId="0" borderId="1" xfId="3" applyFont="1" applyFill="1" applyBorder="1"/>
    <xf numFmtId="176" fontId="72" fillId="0" borderId="2" xfId="1" applyNumberFormat="1" applyFont="1" applyFill="1" applyBorder="1" applyAlignment="1"/>
    <xf numFmtId="176" fontId="87" fillId="0" borderId="0" xfId="1" applyNumberFormat="1" applyFont="1" applyFill="1" applyBorder="1"/>
    <xf numFmtId="176" fontId="87" fillId="0" borderId="0" xfId="1" quotePrefix="1" applyNumberFormat="1" applyFont="1" applyFill="1" applyBorder="1" applyAlignment="1"/>
    <xf numFmtId="176" fontId="64" fillId="21" borderId="0" xfId="1" applyNumberFormat="1" applyFont="1" applyFill="1"/>
    <xf numFmtId="9" fontId="64" fillId="21" borderId="0" xfId="1" applyNumberFormat="1" applyFont="1" applyFill="1" applyAlignment="1"/>
    <xf numFmtId="9" fontId="67" fillId="21" borderId="0" xfId="3" applyNumberFormat="1" applyFont="1" applyFill="1" applyBorder="1" applyAlignment="1"/>
    <xf numFmtId="9" fontId="64" fillId="21" borderId="0" xfId="3" applyNumberFormat="1" applyFont="1" applyFill="1" applyBorder="1" applyAlignment="1"/>
    <xf numFmtId="0" fontId="72" fillId="21" borderId="0" xfId="3" applyFont="1" applyFill="1" applyBorder="1"/>
    <xf numFmtId="9" fontId="72" fillId="21" borderId="0" xfId="1" applyNumberFormat="1" applyFont="1" applyFill="1" applyAlignment="1"/>
    <xf numFmtId="9" fontId="64" fillId="21" borderId="0" xfId="1" applyNumberFormat="1" applyFont="1" applyFill="1" applyBorder="1" applyAlignment="1"/>
    <xf numFmtId="9" fontId="72" fillId="21" borderId="0" xfId="1" applyNumberFormat="1" applyFont="1" applyFill="1" applyBorder="1" applyAlignment="1"/>
    <xf numFmtId="9" fontId="64" fillId="21" borderId="2" xfId="1" applyNumberFormat="1" applyFont="1" applyFill="1" applyBorder="1" applyAlignment="1"/>
    <xf numFmtId="9" fontId="64" fillId="21" borderId="0" xfId="1" applyNumberFormat="1" applyFont="1" applyFill="1"/>
    <xf numFmtId="176" fontId="64" fillId="21" borderId="0" xfId="1" applyNumberFormat="1" applyFont="1" applyFill="1" applyBorder="1"/>
    <xf numFmtId="0" fontId="64" fillId="21" borderId="0" xfId="3" applyFont="1" applyFill="1" applyBorder="1"/>
    <xf numFmtId="176" fontId="65" fillId="21" borderId="4" xfId="1" applyNumberFormat="1" applyFont="1" applyFill="1" applyBorder="1"/>
    <xf numFmtId="0" fontId="65" fillId="21" borderId="0" xfId="3" applyFont="1" applyFill="1" applyBorder="1"/>
    <xf numFmtId="176" fontId="65" fillId="21" borderId="0" xfId="1" applyNumberFormat="1" applyFont="1" applyFill="1"/>
    <xf numFmtId="176" fontId="64" fillId="21" borderId="0" xfId="1" applyNumberFormat="1" applyFont="1" applyFill="1" applyAlignment="1"/>
    <xf numFmtId="176" fontId="65" fillId="0" borderId="3" xfId="303" applyNumberFormat="1" applyFont="1" applyFill="1" applyBorder="1"/>
    <xf numFmtId="176" fontId="64" fillId="0" borderId="4" xfId="303" applyNumberFormat="1" applyFont="1" applyFill="1" applyBorder="1"/>
    <xf numFmtId="176" fontId="64" fillId="21" borderId="0" xfId="303" applyNumberFormat="1" applyFont="1" applyFill="1"/>
    <xf numFmtId="176" fontId="64" fillId="0" borderId="0" xfId="303" applyNumberFormat="1" applyFont="1" applyFill="1"/>
    <xf numFmtId="176" fontId="71" fillId="0" borderId="0" xfId="303" applyNumberFormat="1" applyFont="1" applyFill="1" applyBorder="1"/>
    <xf numFmtId="176" fontId="64" fillId="0" borderId="2" xfId="303" applyNumberFormat="1" applyFont="1" applyFill="1" applyBorder="1"/>
    <xf numFmtId="176" fontId="64" fillId="0" borderId="0" xfId="303" applyNumberFormat="1" applyFont="1" applyFill="1" applyBorder="1"/>
    <xf numFmtId="168" fontId="64" fillId="21" borderId="0" xfId="1" applyNumberFormat="1" applyFont="1" applyFill="1" applyAlignment="1"/>
    <xf numFmtId="179" fontId="73" fillId="21" borderId="0" xfId="3" applyNumberFormat="1" applyFont="1" applyFill="1" applyBorder="1"/>
    <xf numFmtId="176" fontId="64" fillId="21" borderId="0" xfId="121" applyNumberFormat="1" applyFont="1" applyFill="1"/>
    <xf numFmtId="176" fontId="72" fillId="21" borderId="0" xfId="1" applyNumberFormat="1" applyFont="1" applyFill="1" applyBorder="1" applyAlignment="1"/>
    <xf numFmtId="167" fontId="64" fillId="21" borderId="0" xfId="2" applyNumberFormat="1" applyFont="1" applyFill="1" applyBorder="1"/>
    <xf numFmtId="173" fontId="65" fillId="21" borderId="0" xfId="1" applyNumberFormat="1" applyFont="1" applyFill="1" applyBorder="1" applyAlignment="1">
      <alignment horizontal="left"/>
    </xf>
    <xf numFmtId="176" fontId="64" fillId="21" borderId="2" xfId="1" applyNumberFormat="1" applyFont="1" applyFill="1" applyBorder="1" applyAlignment="1"/>
    <xf numFmtId="172" fontId="65" fillId="21" borderId="0" xfId="3" applyNumberFormat="1" applyFont="1" applyFill="1"/>
    <xf numFmtId="0" fontId="65" fillId="21" borderId="0" xfId="3" applyFont="1" applyFill="1"/>
    <xf numFmtId="173" fontId="64" fillId="21" borderId="0" xfId="3" applyNumberFormat="1" applyFont="1" applyFill="1" applyBorder="1"/>
    <xf numFmtId="166" fontId="73" fillId="21" borderId="0" xfId="3" applyNumberFormat="1" applyFont="1" applyFill="1" applyBorder="1"/>
    <xf numFmtId="0" fontId="80" fillId="21" borderId="0" xfId="3" applyFont="1" applyFill="1" applyBorder="1"/>
    <xf numFmtId="0" fontId="78" fillId="21" borderId="0" xfId="3" applyFont="1" applyFill="1" applyBorder="1"/>
    <xf numFmtId="0" fontId="69" fillId="21" borderId="1" xfId="0" applyFont="1" applyFill="1" applyBorder="1"/>
    <xf numFmtId="0" fontId="69" fillId="21" borderId="0" xfId="0" applyFont="1" applyFill="1" applyBorder="1"/>
    <xf numFmtId="0" fontId="64" fillId="21" borderId="1" xfId="3" applyFont="1" applyFill="1" applyBorder="1"/>
    <xf numFmtId="41" fontId="64" fillId="21" borderId="0" xfId="3" applyNumberFormat="1" applyFont="1" applyFill="1" applyBorder="1" applyAlignment="1">
      <alignment horizontal="center"/>
    </xf>
    <xf numFmtId="0" fontId="64" fillId="21" borderId="0" xfId="3" applyNumberFormat="1" applyFont="1" applyFill="1" applyBorder="1" applyAlignment="1">
      <alignment horizontal="center"/>
    </xf>
    <xf numFmtId="0" fontId="67" fillId="21" borderId="0" xfId="3" applyFont="1" applyFill="1" applyBorder="1" applyAlignment="1"/>
    <xf numFmtId="176" fontId="64" fillId="21" borderId="0" xfId="1" applyNumberFormat="1" applyFont="1" applyFill="1" applyBorder="1" applyAlignment="1"/>
    <xf numFmtId="168" fontId="64" fillId="21" borderId="0" xfId="1" applyNumberFormat="1" applyFont="1" applyFill="1" applyBorder="1" applyAlignment="1"/>
    <xf numFmtId="0" fontId="69" fillId="21" borderId="0" xfId="3" applyFont="1" applyFill="1" applyAlignment="1">
      <alignment horizontal="left"/>
    </xf>
    <xf numFmtId="176" fontId="65" fillId="21" borderId="0" xfId="1" applyNumberFormat="1" applyFont="1" applyFill="1" applyBorder="1" applyAlignment="1"/>
    <xf numFmtId="175" fontId="76" fillId="21" borderId="0" xfId="3" applyNumberFormat="1" applyFont="1" applyFill="1" applyBorder="1"/>
    <xf numFmtId="0" fontId="64" fillId="21" borderId="0" xfId="0" applyFont="1" applyFill="1" applyBorder="1" applyAlignment="1">
      <alignment horizontal="center"/>
    </xf>
    <xf numFmtId="176" fontId="65" fillId="21" borderId="0" xfId="1" applyNumberFormat="1" applyFont="1" applyFill="1" applyBorder="1"/>
    <xf numFmtId="172" fontId="72" fillId="21" borderId="0" xfId="3" applyNumberFormat="1" applyFont="1" applyFill="1" applyBorder="1"/>
    <xf numFmtId="166" fontId="64" fillId="21" borderId="1" xfId="3" applyNumberFormat="1" applyFont="1" applyFill="1" applyBorder="1"/>
    <xf numFmtId="166" fontId="72" fillId="21" borderId="0" xfId="3" applyNumberFormat="1" applyFont="1" applyFill="1"/>
    <xf numFmtId="166" fontId="65" fillId="21" borderId="0" xfId="3" applyNumberFormat="1" applyFont="1" applyFill="1" applyBorder="1"/>
    <xf numFmtId="172" fontId="71" fillId="21" borderId="0" xfId="3" applyNumberFormat="1" applyFont="1" applyFill="1" applyBorder="1"/>
    <xf numFmtId="166" fontId="72" fillId="21" borderId="0" xfId="3" applyNumberFormat="1" applyFont="1" applyFill="1" applyBorder="1"/>
    <xf numFmtId="0" fontId="73" fillId="21" borderId="0" xfId="3" applyFont="1" applyFill="1"/>
    <xf numFmtId="172" fontId="65" fillId="21" borderId="1" xfId="3" applyNumberFormat="1" applyFont="1" applyFill="1" applyBorder="1"/>
    <xf numFmtId="168" fontId="64" fillId="21" borderId="0" xfId="1" applyFont="1" applyFill="1" applyBorder="1"/>
    <xf numFmtId="166" fontId="64" fillId="21" borderId="0" xfId="0" applyNumberFormat="1" applyFont="1" applyFill="1" applyBorder="1"/>
    <xf numFmtId="173" fontId="73" fillId="21" borderId="0" xfId="3" applyNumberFormat="1" applyFont="1" applyFill="1"/>
    <xf numFmtId="0" fontId="3" fillId="21" borderId="0" xfId="3" applyFont="1" applyFill="1"/>
    <xf numFmtId="0" fontId="72" fillId="0" borderId="0" xfId="3" applyFont="1" applyFill="1" applyBorder="1" applyAlignment="1"/>
    <xf numFmtId="176" fontId="64" fillId="21" borderId="1" xfId="1" applyNumberFormat="1" applyFont="1" applyFill="1" applyBorder="1"/>
    <xf numFmtId="168" fontId="16" fillId="0" borderId="0" xfId="1" applyFont="1" applyFill="1" applyBorder="1"/>
    <xf numFmtId="41" fontId="64" fillId="0" borderId="0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41" fontId="64" fillId="0" borderId="6" xfId="3" applyNumberFormat="1" applyFont="1" applyFill="1" applyBorder="1" applyAlignment="1">
      <alignment horizontal="center"/>
    </xf>
    <xf numFmtId="41" fontId="64" fillId="0" borderId="0" xfId="3" applyNumberFormat="1" applyFont="1" applyBorder="1" applyAlignment="1">
      <alignment horizontal="center"/>
    </xf>
    <xf numFmtId="0" fontId="64" fillId="0" borderId="15" xfId="0" applyFont="1" applyBorder="1" applyAlignment="1">
      <alignment horizontal="left" vertical="center"/>
    </xf>
    <xf numFmtId="0" fontId="63" fillId="0" borderId="15" xfId="0" applyFont="1" applyBorder="1" applyAlignment="1">
      <alignment horizontal="left" vertical="center"/>
    </xf>
    <xf numFmtId="41" fontId="64" fillId="0" borderId="5" xfId="3" applyNumberFormat="1" applyFont="1" applyBorder="1" applyAlignment="1"/>
    <xf numFmtId="41" fontId="64" fillId="0" borderId="2" xfId="3" applyNumberFormat="1" applyFont="1" applyFill="1" applyBorder="1" applyAlignment="1"/>
    <xf numFmtId="41" fontId="64" fillId="0" borderId="5" xfId="3" applyNumberFormat="1" applyFont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0" fontId="64" fillId="0" borderId="4" xfId="3" applyNumberFormat="1" applyFont="1" applyFill="1" applyBorder="1" applyAlignment="1">
      <alignment horizontal="center"/>
    </xf>
    <xf numFmtId="0" fontId="3" fillId="0" borderId="1" xfId="3" applyFont="1" applyBorder="1"/>
    <xf numFmtId="41" fontId="64" fillId="0" borderId="2" xfId="3" applyNumberFormat="1" applyFont="1" applyBorder="1" applyAlignment="1"/>
    <xf numFmtId="168" fontId="64" fillId="0" borderId="0" xfId="1" applyNumberFormat="1" applyFont="1" applyFill="1" applyAlignment="1"/>
    <xf numFmtId="9" fontId="64" fillId="0" borderId="0" xfId="3" applyNumberFormat="1" applyFont="1" applyFill="1" applyBorder="1" applyAlignment="1"/>
    <xf numFmtId="9" fontId="64" fillId="0" borderId="0" xfId="1" applyNumberFormat="1" applyFont="1" applyFill="1" applyAlignment="1"/>
    <xf numFmtId="9" fontId="64" fillId="0" borderId="0" xfId="1" applyNumberFormat="1" applyFont="1" applyFill="1" applyBorder="1" applyAlignment="1"/>
    <xf numFmtId="9" fontId="64" fillId="0" borderId="2" xfId="1" applyNumberFormat="1" applyFont="1" applyFill="1" applyBorder="1" applyAlignment="1"/>
    <xf numFmtId="176" fontId="65" fillId="0" borderId="2" xfId="1" applyNumberFormat="1" applyFont="1" applyFill="1" applyBorder="1"/>
    <xf numFmtId="0" fontId="78" fillId="0" borderId="6" xfId="0" applyFont="1" applyBorder="1" applyAlignment="1"/>
    <xf numFmtId="0" fontId="78" fillId="0" borderId="5" xfId="0" applyFont="1" applyBorder="1" applyAlignment="1"/>
    <xf numFmtId="168" fontId="64" fillId="0" borderId="0" xfId="1" applyNumberFormat="1" applyFont="1" applyFill="1"/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left" indent="1"/>
    </xf>
    <xf numFmtId="0" fontId="65" fillId="21" borderId="1" xfId="3" applyFont="1" applyFill="1" applyBorder="1"/>
    <xf numFmtId="0" fontId="66" fillId="0" borderId="0" xfId="3" applyFont="1" applyAlignment="1">
      <alignment horizontal="left"/>
    </xf>
    <xf numFmtId="173" fontId="65" fillId="0" borderId="0" xfId="1" applyNumberFormat="1" applyFont="1" applyFill="1" applyBorder="1" applyAlignment="1">
      <alignment horizontal="center"/>
    </xf>
    <xf numFmtId="176" fontId="65" fillId="0" borderId="15" xfId="1" applyNumberFormat="1" applyFont="1" applyFill="1" applyBorder="1"/>
    <xf numFmtId="172" fontId="76" fillId="0" borderId="0" xfId="3" applyNumberFormat="1" applyFont="1" applyFill="1" applyBorder="1"/>
    <xf numFmtId="0" fontId="69" fillId="0" borderId="0" xfId="0" applyFont="1" applyAlignment="1">
      <alignment horizontal="center"/>
    </xf>
    <xf numFmtId="0" fontId="64" fillId="0" borderId="5" xfId="3" applyFont="1" applyBorder="1" applyAlignment="1">
      <alignment horizontal="center"/>
    </xf>
    <xf numFmtId="16" fontId="64" fillId="0" borderId="2" xfId="0" quotePrefix="1" applyNumberFormat="1" applyFont="1" applyBorder="1" applyAlignment="1">
      <alignment horizontal="center"/>
    </xf>
    <xf numFmtId="0" fontId="78" fillId="0" borderId="6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4" fillId="0" borderId="2" xfId="3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41" fontId="64" fillId="0" borderId="5" xfId="3" applyNumberFormat="1" applyFont="1" applyBorder="1" applyAlignment="1">
      <alignment horizontal="center"/>
    </xf>
    <xf numFmtId="41" fontId="64" fillId="0" borderId="6" xfId="3" applyNumberFormat="1" applyFont="1" applyFill="1" applyBorder="1" applyAlignment="1">
      <alignment horizontal="center"/>
    </xf>
  </cellXfs>
  <cellStyles count="393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65"/>
  <sheetViews>
    <sheetView showGridLines="0" zoomScale="110" zoomScaleNormal="110" workbookViewId="0">
      <selection sqref="A1:L1"/>
    </sheetView>
  </sheetViews>
  <sheetFormatPr defaultColWidth="9.140625" defaultRowHeight="12.75"/>
  <cols>
    <col min="1" max="1" width="2.5703125" style="1" customWidth="1"/>
    <col min="2" max="2" width="50.140625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3.42578125" style="1" bestFit="1" customWidth="1"/>
    <col min="9" max="9" width="1.7109375" style="4" customWidth="1"/>
    <col min="10" max="10" width="15.5703125" style="1" customWidth="1"/>
    <col min="11" max="11" width="2.85546875" style="1" customWidth="1"/>
    <col min="12" max="12" width="5.85546875" style="1" hidden="1" customWidth="1"/>
    <col min="13" max="13" width="4.7109375" style="1" customWidth="1"/>
    <col min="14" max="14" width="13.42578125" style="1" bestFit="1" customWidth="1"/>
    <col min="15" max="15" width="1.140625" style="1" customWidth="1"/>
    <col min="16" max="16" width="13.42578125" style="1" bestFit="1" customWidth="1"/>
    <col min="17" max="17" width="1.140625" style="1" customWidth="1"/>
    <col min="18" max="18" width="12.140625" style="1" hidden="1" customWidth="1"/>
    <col min="19" max="19" width="6.28515625" style="1" customWidth="1"/>
    <col min="20" max="20" width="6.42578125" style="1" customWidth="1"/>
    <col min="21" max="22" width="9.140625" style="1" customWidth="1"/>
    <col min="23" max="16384" width="9.140625" style="1"/>
  </cols>
  <sheetData>
    <row r="1" spans="1:28" ht="18.75">
      <c r="A1" s="509" t="s">
        <v>170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117"/>
      <c r="N1" s="117"/>
      <c r="O1" s="117"/>
      <c r="P1" s="117"/>
      <c r="Q1" s="117"/>
      <c r="R1" s="9"/>
      <c r="S1" s="8"/>
      <c r="T1" s="8"/>
      <c r="U1" s="8"/>
      <c r="V1" s="137"/>
      <c r="W1" s="8"/>
      <c r="X1" s="8"/>
      <c r="Y1" s="8"/>
    </row>
    <row r="2" spans="1:28" ht="11.25" customHeight="1" thickBot="1">
      <c r="A2" s="203"/>
      <c r="B2" s="203"/>
      <c r="C2" s="203"/>
      <c r="D2" s="203"/>
      <c r="E2" s="203"/>
      <c r="F2" s="218"/>
      <c r="G2" s="218"/>
      <c r="H2" s="219"/>
      <c r="I2" s="203"/>
      <c r="J2" s="218"/>
      <c r="K2" s="219"/>
      <c r="L2" s="219"/>
      <c r="M2" s="92"/>
      <c r="N2" s="92"/>
      <c r="O2" s="119"/>
      <c r="P2" s="141"/>
      <c r="Q2" s="92"/>
      <c r="R2" s="20"/>
      <c r="S2" s="8"/>
      <c r="T2" s="8"/>
      <c r="U2" s="8"/>
      <c r="V2" s="137"/>
      <c r="W2" s="8"/>
      <c r="X2" s="8"/>
      <c r="Y2" s="8"/>
    </row>
    <row r="3" spans="1:28" s="43" customFormat="1" ht="11.45" customHeight="1">
      <c r="A3" s="161"/>
      <c r="B3" s="161"/>
      <c r="C3" s="161"/>
      <c r="D3" s="161"/>
      <c r="E3" s="161"/>
      <c r="F3" s="510" t="s">
        <v>6</v>
      </c>
      <c r="G3" s="510"/>
      <c r="H3" s="510"/>
      <c r="I3" s="161"/>
      <c r="J3" s="510" t="s">
        <v>21</v>
      </c>
      <c r="K3" s="510"/>
      <c r="L3" s="173"/>
      <c r="M3" s="47"/>
      <c r="N3" s="47"/>
      <c r="O3" s="46"/>
      <c r="P3" s="46"/>
      <c r="Q3" s="47"/>
      <c r="R3" s="47"/>
      <c r="S3" s="104"/>
      <c r="T3" s="47"/>
    </row>
    <row r="4" spans="1:28" s="45" customFormat="1" ht="11.45" customHeight="1">
      <c r="A4" s="161"/>
      <c r="B4" s="161"/>
      <c r="C4" s="161"/>
      <c r="D4" s="174"/>
      <c r="E4" s="174"/>
      <c r="F4" s="511" t="s">
        <v>217</v>
      </c>
      <c r="G4" s="511"/>
      <c r="H4" s="511"/>
      <c r="I4" s="174"/>
      <c r="J4" s="511" t="s">
        <v>1</v>
      </c>
      <c r="K4" s="511"/>
      <c r="L4" s="175"/>
      <c r="M4" s="146"/>
      <c r="N4" s="146"/>
      <c r="O4" s="46"/>
      <c r="P4" s="46"/>
      <c r="Q4" s="122"/>
      <c r="R4" s="48"/>
      <c r="S4" s="48"/>
      <c r="T4" s="48"/>
    </row>
    <row r="5" spans="1:28" ht="11.45" customHeight="1" thickBot="1">
      <c r="A5" s="220" t="s">
        <v>107</v>
      </c>
      <c r="B5" s="205"/>
      <c r="C5" s="204"/>
      <c r="D5" s="205" t="s">
        <v>39</v>
      </c>
      <c r="E5" s="204"/>
      <c r="F5" s="206">
        <v>2016</v>
      </c>
      <c r="G5" s="204"/>
      <c r="H5" s="205">
        <v>2015</v>
      </c>
      <c r="I5" s="204"/>
      <c r="J5" s="205">
        <v>2015</v>
      </c>
      <c r="K5" s="204"/>
      <c r="L5" s="204"/>
      <c r="M5" s="105"/>
      <c r="N5" s="105"/>
      <c r="O5" s="105"/>
      <c r="P5" s="105"/>
      <c r="Q5" s="141"/>
      <c r="R5" s="7"/>
    </row>
    <row r="6" spans="1:28" ht="11.45" customHeight="1">
      <c r="A6" s="209"/>
      <c r="B6" s="204"/>
      <c r="C6" s="204"/>
      <c r="D6" s="204"/>
      <c r="E6" s="204"/>
      <c r="F6" s="207"/>
      <c r="G6" s="204"/>
      <c r="H6" s="221"/>
      <c r="I6" s="204"/>
      <c r="J6" s="221"/>
      <c r="K6" s="204"/>
      <c r="L6" s="204"/>
      <c r="M6" s="105"/>
      <c r="N6" s="105"/>
      <c r="O6" s="105"/>
      <c r="P6" s="105"/>
      <c r="Q6" s="141"/>
      <c r="R6" s="7"/>
      <c r="W6" s="18"/>
      <c r="X6" s="18"/>
      <c r="Y6" s="18"/>
      <c r="Z6" s="18"/>
    </row>
    <row r="7" spans="1:28" ht="11.45" customHeight="1">
      <c r="A7" s="324" t="s">
        <v>17</v>
      </c>
      <c r="B7" s="324"/>
      <c r="C7" s="196"/>
      <c r="D7" s="358">
        <v>1</v>
      </c>
      <c r="E7" s="196"/>
      <c r="F7" s="437">
        <f>Notes!F9</f>
        <v>203.09999999999997</v>
      </c>
      <c r="G7" s="185"/>
      <c r="H7" s="214">
        <f>251.1</f>
        <v>251.1</v>
      </c>
      <c r="I7" s="196"/>
      <c r="J7" s="214">
        <v>961.9</v>
      </c>
      <c r="K7" s="185"/>
      <c r="L7" s="170"/>
      <c r="M7" s="105"/>
      <c r="N7" s="105"/>
      <c r="O7" s="105"/>
      <c r="P7" s="105"/>
      <c r="Q7" s="105"/>
      <c r="R7" s="12"/>
      <c r="S7" s="7"/>
      <c r="T7" s="7"/>
      <c r="W7" s="105"/>
      <c r="X7" s="142"/>
      <c r="Y7" s="18"/>
      <c r="Z7" s="18"/>
    </row>
    <row r="8" spans="1:28" ht="11.45" customHeight="1">
      <c r="A8" s="196"/>
      <c r="B8" s="196"/>
      <c r="C8" s="196"/>
      <c r="D8" s="358"/>
      <c r="E8" s="196"/>
      <c r="F8" s="438"/>
      <c r="G8" s="185"/>
      <c r="H8" s="170"/>
      <c r="I8" s="196"/>
      <c r="J8" s="170"/>
      <c r="K8" s="185"/>
      <c r="L8" s="170"/>
      <c r="M8" s="105"/>
      <c r="N8" s="105"/>
      <c r="O8" s="105"/>
      <c r="P8" s="105"/>
      <c r="Q8" s="105"/>
      <c r="R8" s="12"/>
      <c r="S8" s="7"/>
      <c r="T8" s="7"/>
      <c r="W8" s="105"/>
      <c r="X8" s="142"/>
      <c r="Y8" s="18"/>
      <c r="Z8" s="18"/>
    </row>
    <row r="9" spans="1:28" ht="11.45" customHeight="1">
      <c r="A9" s="184" t="s">
        <v>40</v>
      </c>
      <c r="B9" s="184"/>
      <c r="C9" s="196"/>
      <c r="D9" s="359">
        <v>2</v>
      </c>
      <c r="E9" s="196"/>
      <c r="F9" s="435">
        <f>Notes!F55+Notes!F59-0.1</f>
        <v>106.2</v>
      </c>
      <c r="G9" s="185"/>
      <c r="H9" s="416">
        <v>106.6</v>
      </c>
      <c r="I9" s="196"/>
      <c r="J9" s="169">
        <v>413.1</v>
      </c>
      <c r="K9" s="185"/>
      <c r="L9" s="187"/>
      <c r="M9" s="105"/>
      <c r="N9" s="105"/>
      <c r="O9" s="105"/>
      <c r="P9" s="105"/>
      <c r="Q9" s="105"/>
      <c r="R9" s="28"/>
      <c r="S9" s="7"/>
      <c r="T9" s="7"/>
      <c r="W9" s="105"/>
      <c r="X9" s="142"/>
      <c r="Y9" s="18"/>
      <c r="Z9" s="18"/>
    </row>
    <row r="10" spans="1:28" ht="11.45" customHeight="1">
      <c r="A10" s="184" t="s">
        <v>41</v>
      </c>
      <c r="B10" s="184"/>
      <c r="C10" s="196"/>
      <c r="D10" s="360">
        <v>2</v>
      </c>
      <c r="E10" s="196"/>
      <c r="F10" s="435">
        <f>Notes!F56+Notes!F60</f>
        <v>5.8170000000000002</v>
      </c>
      <c r="G10" s="187"/>
      <c r="H10" s="169">
        <v>5.9</v>
      </c>
      <c r="I10" s="196"/>
      <c r="J10" s="169">
        <v>20.3</v>
      </c>
      <c r="K10" s="187"/>
      <c r="L10" s="187"/>
      <c r="M10" s="105"/>
      <c r="N10" s="105"/>
      <c r="O10" s="105"/>
      <c r="P10" s="105"/>
      <c r="Q10" s="105"/>
      <c r="R10" s="120"/>
      <c r="S10" s="7"/>
      <c r="T10" s="7"/>
      <c r="U10" s="40"/>
      <c r="W10" s="105"/>
      <c r="X10" s="142"/>
      <c r="Y10" s="18"/>
      <c r="Z10" s="18"/>
      <c r="AA10" s="1" t="s">
        <v>36</v>
      </c>
    </row>
    <row r="11" spans="1:28" ht="11.45" customHeight="1">
      <c r="A11" s="196" t="s">
        <v>42</v>
      </c>
      <c r="B11" s="196"/>
      <c r="C11" s="196"/>
      <c r="D11" s="321">
        <v>2</v>
      </c>
      <c r="E11" s="196"/>
      <c r="F11" s="435">
        <f>+Notes!F57</f>
        <v>12.5</v>
      </c>
      <c r="G11" s="185"/>
      <c r="H11" s="169">
        <v>11</v>
      </c>
      <c r="I11" s="196"/>
      <c r="J11" s="169">
        <v>44.1</v>
      </c>
      <c r="K11" s="185"/>
      <c r="L11" s="185"/>
      <c r="M11" s="105"/>
      <c r="N11" s="105"/>
      <c r="O11" s="105"/>
      <c r="P11" s="105"/>
      <c r="Q11" s="105"/>
      <c r="R11" s="121"/>
      <c r="S11" s="7"/>
      <c r="T11" s="7"/>
      <c r="W11" s="105"/>
      <c r="X11" s="142"/>
      <c r="Y11" s="18"/>
      <c r="Z11" s="18"/>
    </row>
    <row r="12" spans="1:28" ht="11.45" customHeight="1">
      <c r="A12" s="184" t="s">
        <v>5</v>
      </c>
      <c r="B12" s="184"/>
      <c r="C12" s="196"/>
      <c r="D12" s="360">
        <v>3</v>
      </c>
      <c r="E12" s="196"/>
      <c r="F12" s="169">
        <f>Notes!F71+Notes!F72+Notes!F73</f>
        <v>108.77900000000001</v>
      </c>
      <c r="G12" s="187"/>
      <c r="H12" s="169">
        <v>114.1</v>
      </c>
      <c r="I12" s="196"/>
      <c r="J12" s="169">
        <v>468.5</v>
      </c>
      <c r="K12" s="187"/>
      <c r="L12" s="187"/>
      <c r="M12" s="105"/>
      <c r="N12" s="105"/>
      <c r="O12" s="105"/>
      <c r="P12" s="105"/>
      <c r="Q12" s="105"/>
      <c r="R12" s="120"/>
      <c r="S12" s="7"/>
      <c r="T12" s="7"/>
      <c r="W12" s="105"/>
      <c r="X12" s="142"/>
      <c r="Y12" s="18"/>
      <c r="Z12" s="18"/>
    </row>
    <row r="13" spans="1:28" ht="11.45" customHeight="1">
      <c r="A13" s="184" t="s">
        <v>202</v>
      </c>
      <c r="B13" s="184"/>
      <c r="C13" s="196"/>
      <c r="D13" s="360">
        <v>3</v>
      </c>
      <c r="E13" s="196"/>
      <c r="F13" s="434">
        <f>+Notes!F74</f>
        <v>0</v>
      </c>
      <c r="G13" s="187"/>
      <c r="H13" s="169">
        <v>0</v>
      </c>
      <c r="I13" s="196"/>
      <c r="J13" s="169">
        <v>397.2</v>
      </c>
      <c r="K13" s="187"/>
      <c r="L13" s="187"/>
      <c r="M13" s="105"/>
      <c r="N13" s="105"/>
      <c r="O13" s="105"/>
      <c r="P13" s="105"/>
      <c r="Q13" s="105"/>
      <c r="R13" s="120"/>
      <c r="S13" s="7"/>
      <c r="T13" s="7"/>
      <c r="U13" s="37"/>
      <c r="W13" s="105"/>
      <c r="X13" s="142"/>
      <c r="Y13" s="18"/>
      <c r="Z13" s="18"/>
    </row>
    <row r="14" spans="1:28" ht="11.45" customHeight="1">
      <c r="A14" s="184" t="s">
        <v>203</v>
      </c>
      <c r="B14" s="184"/>
      <c r="C14" s="196"/>
      <c r="D14" s="360">
        <v>3</v>
      </c>
      <c r="E14" s="196"/>
      <c r="F14" s="434">
        <f>Notes!F75</f>
        <v>1.413</v>
      </c>
      <c r="G14" s="187"/>
      <c r="H14" s="169">
        <v>2.7</v>
      </c>
      <c r="I14" s="196"/>
      <c r="J14" s="214">
        <v>49</v>
      </c>
      <c r="K14" s="187"/>
      <c r="L14" s="187"/>
      <c r="M14" s="105"/>
      <c r="N14" s="105"/>
      <c r="O14" s="105"/>
      <c r="P14" s="105"/>
      <c r="Q14" s="105"/>
      <c r="R14" s="105"/>
      <c r="S14" s="105"/>
      <c r="T14" s="105">
        <f>M7-M9-M10-M11</f>
        <v>0</v>
      </c>
      <c r="U14" s="37"/>
      <c r="W14" s="105"/>
      <c r="X14" s="142"/>
      <c r="Y14" s="18"/>
      <c r="Z14" s="18"/>
    </row>
    <row r="15" spans="1:28" ht="11.45" customHeight="1">
      <c r="A15" s="193"/>
      <c r="B15" s="193" t="s">
        <v>22</v>
      </c>
      <c r="C15" s="196"/>
      <c r="D15" s="321"/>
      <c r="E15" s="196"/>
      <c r="F15" s="433">
        <f>SUM(F9:F14)</f>
        <v>234.709</v>
      </c>
      <c r="G15" s="185"/>
      <c r="H15" s="195">
        <f>SUM(H9:H14)-0.1</f>
        <v>240.2</v>
      </c>
      <c r="I15" s="196"/>
      <c r="J15" s="195">
        <f>SUM(J9:J14)+0.1</f>
        <v>1392.3</v>
      </c>
      <c r="K15" s="185"/>
      <c r="L15" s="185"/>
      <c r="M15" s="105"/>
      <c r="N15" s="105"/>
      <c r="O15" s="105"/>
      <c r="P15" s="105"/>
      <c r="Q15" s="105"/>
      <c r="R15" s="121"/>
      <c r="S15" s="7"/>
      <c r="T15" s="7"/>
      <c r="U15" s="17"/>
      <c r="V15" s="17"/>
      <c r="W15" s="105"/>
      <c r="X15" s="142"/>
      <c r="Y15" s="18"/>
      <c r="Z15" s="18"/>
      <c r="AA15" s="17"/>
      <c r="AB15" s="17"/>
    </row>
    <row r="16" spans="1:28" ht="11.45" customHeight="1">
      <c r="A16" s="211"/>
      <c r="B16" s="196" t="s">
        <v>240</v>
      </c>
      <c r="C16" s="196"/>
      <c r="D16" s="358" t="s">
        <v>0</v>
      </c>
      <c r="E16" s="196"/>
      <c r="F16" s="438">
        <f>F7-F15</f>
        <v>-31.609000000000037</v>
      </c>
      <c r="G16" s="185"/>
      <c r="H16" s="438">
        <f>H7-H15</f>
        <v>10.900000000000006</v>
      </c>
      <c r="I16" s="196"/>
      <c r="J16" s="170">
        <f>J7-J15</f>
        <v>-430.4</v>
      </c>
      <c r="K16" s="185"/>
      <c r="L16" s="170"/>
      <c r="M16" s="105"/>
      <c r="N16" s="105" t="s">
        <v>0</v>
      </c>
      <c r="O16" s="105"/>
      <c r="P16" s="105"/>
      <c r="Q16" s="105"/>
      <c r="R16" s="121"/>
      <c r="S16" s="7"/>
      <c r="T16" s="7"/>
      <c r="U16" s="17"/>
      <c r="V16" s="17"/>
      <c r="W16" s="105"/>
      <c r="X16" s="142"/>
      <c r="Y16" s="18"/>
      <c r="Z16" s="18"/>
      <c r="AA16" s="17"/>
      <c r="AB16" s="17"/>
    </row>
    <row r="17" spans="1:28" ht="11.45" customHeight="1">
      <c r="A17" s="199" t="s">
        <v>207</v>
      </c>
      <c r="B17" s="199"/>
      <c r="C17" s="196"/>
      <c r="D17" s="358">
        <v>4</v>
      </c>
      <c r="E17" s="196"/>
      <c r="F17" s="438">
        <v>-25.321999999999999</v>
      </c>
      <c r="G17" s="185"/>
      <c r="H17" s="170">
        <v>-7.6</v>
      </c>
      <c r="I17" s="196"/>
      <c r="J17" s="170">
        <v>-16.100000000000001</v>
      </c>
      <c r="K17" s="185"/>
      <c r="L17" s="170"/>
      <c r="M17" s="105"/>
      <c r="N17" s="105"/>
      <c r="O17" s="105"/>
      <c r="P17" s="105"/>
      <c r="Q17" s="105"/>
      <c r="R17" s="121"/>
      <c r="S17" s="7"/>
      <c r="T17" s="7"/>
      <c r="U17" s="17"/>
      <c r="V17" s="17"/>
      <c r="W17" s="105"/>
      <c r="X17" s="142"/>
      <c r="Y17" s="18"/>
      <c r="Z17" s="18"/>
      <c r="AA17" s="17"/>
      <c r="AB17" s="17"/>
    </row>
    <row r="18" spans="1:28" ht="11.45" customHeight="1">
      <c r="A18" s="196" t="s">
        <v>13</v>
      </c>
      <c r="B18" s="196"/>
      <c r="C18" s="196"/>
      <c r="D18" s="358">
        <v>5</v>
      </c>
      <c r="E18" s="196"/>
      <c r="F18" s="438">
        <f>Notes!F91</f>
        <v>-6.7990000000000004</v>
      </c>
      <c r="G18" s="185"/>
      <c r="H18" s="170">
        <v>-7.8</v>
      </c>
      <c r="I18" s="196"/>
      <c r="J18" s="170">
        <v>-29.5</v>
      </c>
      <c r="K18" s="185"/>
      <c r="L18" s="170"/>
      <c r="M18" s="108"/>
      <c r="N18" s="108"/>
      <c r="O18" s="108"/>
      <c r="P18" s="108"/>
      <c r="Q18" s="105"/>
      <c r="R18" s="121"/>
      <c r="S18" s="7"/>
      <c r="T18" s="7"/>
      <c r="U18" s="17"/>
      <c r="V18" s="17"/>
      <c r="W18" s="105"/>
      <c r="X18" s="142"/>
      <c r="Y18" s="18"/>
      <c r="Z18" s="18"/>
      <c r="AA18" s="17"/>
      <c r="AB18" s="17"/>
    </row>
    <row r="19" spans="1:28" ht="11.45" customHeight="1">
      <c r="A19" s="324" t="s">
        <v>114</v>
      </c>
      <c r="B19" s="324"/>
      <c r="C19" s="196"/>
      <c r="D19" s="358">
        <v>6</v>
      </c>
      <c r="E19" s="196"/>
      <c r="F19" s="437">
        <f>Notes!F104</f>
        <v>1.6</v>
      </c>
      <c r="G19" s="185"/>
      <c r="H19" s="214">
        <v>-5.4</v>
      </c>
      <c r="I19" s="196"/>
      <c r="J19" s="214">
        <v>-29.6</v>
      </c>
      <c r="K19" s="185"/>
      <c r="L19" s="170"/>
      <c r="M19" s="111"/>
      <c r="N19" s="111"/>
      <c r="O19" s="111"/>
      <c r="P19" s="111"/>
      <c r="Q19" s="105"/>
      <c r="R19" s="121"/>
      <c r="S19" s="7"/>
      <c r="T19" s="7"/>
      <c r="U19" s="17"/>
      <c r="V19" s="17"/>
      <c r="W19" s="105"/>
      <c r="X19" s="142"/>
      <c r="Y19" s="18"/>
      <c r="Z19" s="18"/>
      <c r="AA19" s="17"/>
      <c r="AB19" s="17"/>
    </row>
    <row r="20" spans="1:28" ht="11.45" customHeight="1">
      <c r="A20" s="184" t="s">
        <v>0</v>
      </c>
      <c r="B20" s="184" t="s">
        <v>239</v>
      </c>
      <c r="C20" s="196"/>
      <c r="D20" s="361"/>
      <c r="E20" s="196"/>
      <c r="F20" s="435">
        <f>SUM(F16:F19)-0.1</f>
        <v>-62.23000000000004</v>
      </c>
      <c r="G20" s="185"/>
      <c r="H20" s="170">
        <f>SUM(H16:H19)-0.1</f>
        <v>-9.9999999999999947</v>
      </c>
      <c r="I20" s="196"/>
      <c r="J20" s="170">
        <f>SUM(J16:J19)+0.1</f>
        <v>-505.5</v>
      </c>
      <c r="K20" s="185"/>
      <c r="L20" s="187"/>
      <c r="M20" s="106"/>
      <c r="N20" s="106"/>
      <c r="O20" s="106"/>
      <c r="P20" s="106"/>
      <c r="Q20" s="105"/>
      <c r="R20" s="28"/>
      <c r="T20" s="105"/>
      <c r="U20" s="142"/>
      <c r="V20" s="18"/>
      <c r="W20" s="18"/>
    </row>
    <row r="21" spans="1:28" ht="11.45" customHeight="1">
      <c r="A21" s="324" t="s">
        <v>236</v>
      </c>
      <c r="B21" s="324"/>
      <c r="C21" s="196"/>
      <c r="D21" s="321">
        <v>7</v>
      </c>
      <c r="E21" s="196"/>
      <c r="F21" s="434">
        <f>Notes!F116</f>
        <v>-5.1010000000000009</v>
      </c>
      <c r="G21" s="185"/>
      <c r="H21" s="169">
        <v>9.5</v>
      </c>
      <c r="I21" s="196"/>
      <c r="J21" s="214">
        <v>22.4</v>
      </c>
      <c r="K21" s="185"/>
      <c r="L21" s="170"/>
      <c r="M21" s="111"/>
      <c r="N21" s="111"/>
      <c r="O21" s="111"/>
      <c r="P21" s="111"/>
      <c r="Q21" s="105"/>
      <c r="R21" s="28"/>
      <c r="T21" s="108"/>
      <c r="U21" s="142"/>
      <c r="V21" s="18"/>
      <c r="W21" s="18"/>
    </row>
    <row r="22" spans="1:28" ht="11.45" customHeight="1" thickBot="1">
      <c r="A22" s="362"/>
      <c r="B22" s="362" t="s">
        <v>187</v>
      </c>
      <c r="C22" s="194"/>
      <c r="D22" s="222"/>
      <c r="E22" s="194"/>
      <c r="F22" s="432">
        <f>+F20-F21</f>
        <v>-57.12900000000004</v>
      </c>
      <c r="G22" s="223"/>
      <c r="H22" s="201">
        <f>+H20-H21</f>
        <v>-19.499999999999993</v>
      </c>
      <c r="I22" s="194"/>
      <c r="J22" s="201">
        <f>+J20-J21</f>
        <v>-527.9</v>
      </c>
      <c r="K22" s="223"/>
      <c r="L22" s="168"/>
      <c r="M22" s="93"/>
      <c r="N22" s="479" t="s">
        <v>0</v>
      </c>
      <c r="O22" s="93"/>
      <c r="P22" s="93" t="s">
        <v>0</v>
      </c>
      <c r="Q22" s="108"/>
      <c r="R22" s="23"/>
      <c r="S22" s="7"/>
      <c r="T22" s="7"/>
      <c r="X22" s="38"/>
      <c r="Z22" s="42"/>
    </row>
    <row r="23" spans="1:28" s="3" customFormat="1" ht="11.45" customHeight="1">
      <c r="A23" s="194"/>
      <c r="B23" s="194"/>
      <c r="C23" s="194"/>
      <c r="D23" s="222"/>
      <c r="E23" s="194"/>
      <c r="F23" s="436"/>
      <c r="G23" s="223"/>
      <c r="H23" s="168"/>
      <c r="I23" s="194"/>
      <c r="J23" s="168"/>
      <c r="K23" s="223"/>
      <c r="L23" s="168"/>
      <c r="M23" s="93"/>
      <c r="N23" s="93"/>
      <c r="O23" s="93"/>
      <c r="P23" s="93"/>
      <c r="Q23" s="111"/>
      <c r="R23" s="23"/>
      <c r="X23" s="39"/>
    </row>
    <row r="24" spans="1:28" ht="11.45" customHeight="1">
      <c r="A24" s="197" t="s">
        <v>121</v>
      </c>
      <c r="B24" s="184"/>
      <c r="C24" s="196"/>
      <c r="D24" s="360"/>
      <c r="E24" s="196"/>
      <c r="F24" s="435"/>
      <c r="G24" s="187"/>
      <c r="H24" s="169"/>
      <c r="I24" s="196"/>
      <c r="J24" s="169"/>
      <c r="K24" s="187"/>
      <c r="L24" s="187"/>
      <c r="M24" s="105"/>
      <c r="N24" s="105"/>
      <c r="O24" s="105"/>
      <c r="P24" s="105"/>
      <c r="Q24" s="105"/>
      <c r="R24" s="120"/>
      <c r="S24" s="7"/>
      <c r="T24" s="7"/>
      <c r="W24" s="105"/>
      <c r="X24" s="142"/>
      <c r="Y24" s="18"/>
      <c r="Z24" s="18"/>
    </row>
    <row r="25" spans="1:28" ht="11.45" customHeight="1">
      <c r="A25" s="184"/>
      <c r="B25" s="184" t="s">
        <v>138</v>
      </c>
      <c r="C25" s="196"/>
      <c r="D25" s="360">
        <v>12</v>
      </c>
      <c r="E25" s="196"/>
      <c r="F25" s="434">
        <f>Notes!F228</f>
        <v>-5.5</v>
      </c>
      <c r="G25" s="187"/>
      <c r="H25" s="169">
        <v>-3.4</v>
      </c>
      <c r="I25" s="196"/>
      <c r="J25" s="169">
        <v>1.3</v>
      </c>
      <c r="K25" s="187"/>
      <c r="L25" s="187"/>
      <c r="M25" s="105"/>
      <c r="N25" s="105"/>
      <c r="O25" s="105"/>
      <c r="P25" s="105"/>
      <c r="Q25" s="105"/>
      <c r="R25" s="120"/>
      <c r="S25" s="7"/>
      <c r="T25" s="7"/>
      <c r="W25" s="105"/>
      <c r="X25" s="142"/>
      <c r="Y25" s="18"/>
      <c r="Z25" s="18"/>
    </row>
    <row r="26" spans="1:28" ht="11.45" customHeight="1">
      <c r="A26" s="184"/>
      <c r="B26" s="184" t="s">
        <v>179</v>
      </c>
      <c r="C26" s="196"/>
      <c r="D26" s="360">
        <v>12</v>
      </c>
      <c r="E26" s="196"/>
      <c r="F26" s="434">
        <f>Notes!F236</f>
        <v>0.29999999999999982</v>
      </c>
      <c r="G26" s="187"/>
      <c r="H26" s="169">
        <v>0.4</v>
      </c>
      <c r="I26" s="196"/>
      <c r="J26" s="169">
        <v>-2.4</v>
      </c>
      <c r="K26" s="187"/>
      <c r="L26" s="187"/>
      <c r="M26" s="105"/>
      <c r="N26" s="105"/>
      <c r="O26" s="105"/>
      <c r="P26" s="105"/>
      <c r="Q26" s="105"/>
      <c r="R26" s="120"/>
      <c r="S26" s="7"/>
      <c r="T26" s="7"/>
      <c r="W26" s="105"/>
      <c r="X26" s="142"/>
      <c r="Y26" s="18"/>
      <c r="Z26" s="18"/>
    </row>
    <row r="27" spans="1:28" ht="11.45" customHeight="1">
      <c r="A27" s="192" t="s">
        <v>139</v>
      </c>
      <c r="B27" s="193"/>
      <c r="C27" s="196"/>
      <c r="D27" s="360"/>
      <c r="E27" s="196"/>
      <c r="F27" s="433">
        <f>SUM(F25:F26)</f>
        <v>-5.2</v>
      </c>
      <c r="G27" s="187"/>
      <c r="H27" s="195">
        <f>SUM(H25:H26)</f>
        <v>-3</v>
      </c>
      <c r="I27" s="196"/>
      <c r="J27" s="195">
        <f>SUM(J25:J26)</f>
        <v>-1.0999999999999999</v>
      </c>
      <c r="K27" s="187"/>
      <c r="L27" s="187"/>
      <c r="M27" s="105"/>
      <c r="N27" s="105"/>
      <c r="O27" s="105"/>
      <c r="P27" s="105"/>
      <c r="Q27" s="105"/>
      <c r="R27" s="120"/>
      <c r="S27" s="7"/>
      <c r="T27" s="7"/>
      <c r="W27" s="105"/>
      <c r="X27" s="142"/>
      <c r="Y27" s="18"/>
      <c r="Z27" s="18"/>
    </row>
    <row r="28" spans="1:28" ht="11.45" customHeight="1" thickBot="1">
      <c r="A28" s="362" t="s">
        <v>96</v>
      </c>
      <c r="B28" s="362"/>
      <c r="C28" s="194"/>
      <c r="D28" s="222"/>
      <c r="E28" s="194"/>
      <c r="F28" s="432">
        <f>F22+F27</f>
        <v>-62.329000000000043</v>
      </c>
      <c r="G28" s="223"/>
      <c r="H28" s="201">
        <f>H22+H27</f>
        <v>-22.499999999999993</v>
      </c>
      <c r="I28" s="194"/>
      <c r="J28" s="201">
        <f>J22+J27</f>
        <v>-529</v>
      </c>
      <c r="K28" s="223"/>
      <c r="L28" s="168"/>
      <c r="M28" s="105"/>
      <c r="N28" s="105"/>
      <c r="O28" s="105"/>
      <c r="P28" s="105"/>
      <c r="Q28" s="105"/>
      <c r="R28" s="120"/>
      <c r="S28" s="7"/>
      <c r="T28" s="7"/>
      <c r="W28" s="105"/>
      <c r="X28" s="142"/>
      <c r="Y28" s="18"/>
      <c r="Z28" s="18"/>
    </row>
    <row r="29" spans="1:28" s="3" customFormat="1">
      <c r="A29" s="41"/>
      <c r="B29" s="14"/>
      <c r="C29" s="14"/>
      <c r="D29" s="33"/>
      <c r="E29" s="14"/>
      <c r="F29" s="131"/>
      <c r="G29" s="94"/>
      <c r="H29" s="29"/>
      <c r="I29" s="14"/>
      <c r="J29" s="94"/>
      <c r="K29" s="29"/>
      <c r="L29" s="29"/>
      <c r="M29" s="21"/>
      <c r="N29" s="21"/>
      <c r="O29" s="21"/>
      <c r="P29" s="21"/>
      <c r="Q29" s="93"/>
      <c r="R29" s="23"/>
      <c r="X29" s="39"/>
    </row>
    <row r="30" spans="1:28" s="3" customFormat="1" ht="13.5" customHeight="1">
      <c r="A30" s="41"/>
      <c r="B30" s="14"/>
      <c r="C30" s="14"/>
      <c r="D30" s="33"/>
      <c r="E30" s="14"/>
      <c r="F30" s="131"/>
      <c r="G30" s="94"/>
      <c r="H30" s="29"/>
      <c r="I30" s="14"/>
      <c r="J30" s="94"/>
      <c r="K30" s="29"/>
      <c r="L30" s="29"/>
      <c r="M30" s="21"/>
      <c r="N30" s="21"/>
      <c r="O30" s="21"/>
      <c r="P30" s="21"/>
      <c r="Q30" s="93"/>
      <c r="R30" s="23"/>
      <c r="X30" s="39"/>
    </row>
    <row r="31" spans="1:28" s="3" customFormat="1">
      <c r="A31" s="14"/>
      <c r="B31" s="14"/>
      <c r="C31" s="16"/>
      <c r="D31" s="33"/>
      <c r="E31" s="16"/>
      <c r="F31" s="15"/>
      <c r="G31" s="15"/>
      <c r="H31" s="15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28" s="3" customFormat="1">
      <c r="A32" s="14"/>
      <c r="B32" s="14"/>
      <c r="C32" s="16"/>
      <c r="D32" s="33"/>
      <c r="E32" s="16"/>
      <c r="F32" s="15"/>
      <c r="G32" s="15"/>
      <c r="H32" s="15"/>
      <c r="I32" s="16"/>
      <c r="J32" s="15"/>
      <c r="K32" s="15"/>
      <c r="L32" s="15"/>
      <c r="M32" s="15"/>
      <c r="N32" s="15"/>
      <c r="O32" s="15"/>
      <c r="P32" s="15"/>
      <c r="Q32" s="15"/>
      <c r="R32" s="15"/>
    </row>
    <row r="33" spans="1:21" s="3" customFormat="1">
      <c r="A33" s="14"/>
      <c r="B33" s="14"/>
      <c r="C33" s="16"/>
      <c r="D33" s="33"/>
      <c r="E33" s="16"/>
      <c r="F33" s="15"/>
      <c r="G33" s="15"/>
      <c r="H33" s="15"/>
      <c r="I33" s="16"/>
      <c r="J33" s="15"/>
      <c r="K33" s="15"/>
      <c r="L33" s="15"/>
      <c r="M33" s="15"/>
      <c r="N33" s="15"/>
      <c r="O33" s="15"/>
      <c r="P33" s="15"/>
      <c r="Q33" s="15"/>
      <c r="R33" s="15"/>
    </row>
    <row r="34" spans="1:21" s="3" customFormat="1">
      <c r="A34" s="14"/>
      <c r="B34" s="14"/>
      <c r="C34" s="16"/>
      <c r="D34" s="33"/>
      <c r="E34" s="16"/>
      <c r="F34" s="15"/>
      <c r="G34" s="15"/>
      <c r="H34" s="15"/>
      <c r="I34" s="16"/>
      <c r="J34" s="15"/>
      <c r="K34" s="15"/>
      <c r="L34" s="15"/>
      <c r="M34" s="15"/>
      <c r="N34" s="15"/>
      <c r="O34" s="15"/>
      <c r="P34" s="15"/>
      <c r="Q34" s="15"/>
      <c r="R34" s="15"/>
    </row>
    <row r="35" spans="1:21" s="3" customFormat="1">
      <c r="A35" s="14"/>
      <c r="B35" s="14"/>
      <c r="C35" s="16"/>
      <c r="D35" s="33"/>
      <c r="E35" s="16"/>
      <c r="F35" s="15"/>
      <c r="G35" s="15"/>
      <c r="H35" s="15"/>
      <c r="I35" s="16"/>
      <c r="J35" s="15"/>
      <c r="K35" s="15"/>
      <c r="L35" s="15"/>
      <c r="M35" s="15"/>
      <c r="N35" s="15"/>
      <c r="O35" s="15"/>
      <c r="P35" s="15"/>
      <c r="Q35" s="15"/>
      <c r="R35" s="15"/>
    </row>
    <row r="36" spans="1:21" s="3" customFormat="1">
      <c r="A36" s="14"/>
      <c r="B36" s="14"/>
      <c r="C36" s="16"/>
      <c r="D36" s="33"/>
      <c r="E36" s="16"/>
      <c r="F36" s="15"/>
      <c r="G36" s="15"/>
      <c r="H36" s="15"/>
      <c r="I36" s="16"/>
      <c r="J36" s="15"/>
      <c r="K36" s="15"/>
      <c r="L36" s="15"/>
      <c r="M36" s="15"/>
      <c r="N36" s="15"/>
      <c r="O36" s="15"/>
      <c r="P36" s="15"/>
      <c r="Q36" s="15"/>
      <c r="R36" s="15"/>
    </row>
    <row r="37" spans="1:21" s="3" customFormat="1">
      <c r="A37" s="14"/>
      <c r="B37" s="5"/>
      <c r="C37" s="16"/>
      <c r="D37" s="33"/>
      <c r="E37" s="16"/>
      <c r="F37" s="15"/>
      <c r="G37" s="15"/>
      <c r="H37" s="15"/>
      <c r="I37" s="16"/>
      <c r="J37" s="15"/>
      <c r="K37" s="15"/>
      <c r="L37" s="15"/>
      <c r="M37" s="15"/>
      <c r="N37" s="15"/>
      <c r="O37" s="15"/>
      <c r="P37" s="15"/>
      <c r="Q37" s="15"/>
      <c r="R37" s="15"/>
    </row>
    <row r="38" spans="1:21" s="3" customFormat="1">
      <c r="A38" s="14"/>
      <c r="B38" s="14"/>
      <c r="C38" s="16"/>
      <c r="D38" s="33"/>
      <c r="E38" s="16"/>
      <c r="F38" s="15"/>
      <c r="G38" s="15"/>
      <c r="H38" s="15"/>
      <c r="I38" s="16"/>
      <c r="J38" s="15"/>
      <c r="K38" s="15"/>
      <c r="L38" s="15"/>
      <c r="M38" s="15"/>
      <c r="N38" s="15"/>
      <c r="O38" s="15"/>
      <c r="P38" s="15"/>
      <c r="Q38" s="15"/>
      <c r="R38" s="15"/>
    </row>
    <row r="39" spans="1:21" s="3" customFormat="1">
      <c r="A39" s="14"/>
      <c r="B39" s="14"/>
      <c r="C39" s="16"/>
      <c r="D39" s="33"/>
      <c r="E39" s="16"/>
      <c r="F39" s="15"/>
      <c r="G39" s="15"/>
      <c r="H39" s="15"/>
      <c r="I39" s="16"/>
      <c r="J39" s="15"/>
      <c r="K39" s="15"/>
      <c r="L39" s="15"/>
      <c r="M39" s="15"/>
      <c r="N39" s="15"/>
      <c r="O39" s="15"/>
      <c r="P39" s="15"/>
      <c r="Q39" s="15"/>
      <c r="R39" s="15"/>
    </row>
    <row r="40" spans="1:21" s="3" customFormat="1">
      <c r="A40" s="14"/>
      <c r="B40" s="14"/>
      <c r="C40" s="16"/>
      <c r="D40" s="33"/>
      <c r="E40" s="16"/>
      <c r="F40" s="15"/>
      <c r="G40" s="15"/>
      <c r="H40" s="15"/>
      <c r="I40" s="16"/>
      <c r="J40" s="15"/>
      <c r="K40" s="15"/>
      <c r="L40" s="15"/>
      <c r="M40" s="15"/>
      <c r="N40" s="15"/>
      <c r="O40" s="11"/>
      <c r="P40" s="11"/>
      <c r="Q40" s="15"/>
      <c r="R40" s="15"/>
    </row>
    <row r="41" spans="1:21" s="3" customFormat="1">
      <c r="A41" s="14"/>
      <c r="B41" s="14"/>
      <c r="C41" s="16"/>
      <c r="D41" s="33"/>
      <c r="E41" s="16"/>
      <c r="F41" s="15"/>
      <c r="G41" s="15"/>
      <c r="H41" s="15"/>
      <c r="I41" s="16"/>
      <c r="J41" s="15"/>
      <c r="K41" s="15"/>
      <c r="L41" s="15"/>
      <c r="M41" s="15"/>
      <c r="N41" s="15"/>
      <c r="O41" s="11"/>
      <c r="P41" s="11"/>
      <c r="Q41" s="15"/>
      <c r="R41" s="15"/>
    </row>
    <row r="42" spans="1:21" s="3" customFormat="1">
      <c r="A42" s="14"/>
      <c r="B42" s="14"/>
      <c r="C42" s="16"/>
      <c r="D42" s="33"/>
      <c r="E42" s="16"/>
      <c r="F42" s="15"/>
      <c r="G42" s="15"/>
      <c r="H42" s="15"/>
      <c r="I42" s="16"/>
      <c r="J42" s="15"/>
      <c r="K42" s="15"/>
      <c r="L42" s="15"/>
      <c r="M42" s="15"/>
      <c r="N42" s="15"/>
      <c r="O42" s="11"/>
      <c r="P42" s="11"/>
      <c r="Q42" s="15"/>
      <c r="R42" s="15"/>
    </row>
    <row r="43" spans="1:21" s="3" customFormat="1">
      <c r="A43" s="14"/>
      <c r="B43" s="14"/>
      <c r="C43" s="16"/>
      <c r="D43" s="33"/>
      <c r="E43" s="16"/>
      <c r="F43" s="15"/>
      <c r="G43" s="15"/>
      <c r="H43" s="15"/>
      <c r="I43" s="16"/>
      <c r="J43" s="15"/>
      <c r="K43" s="15"/>
      <c r="L43" s="15"/>
      <c r="M43" s="15"/>
      <c r="N43" s="15"/>
      <c r="O43" s="11"/>
      <c r="P43" s="11"/>
      <c r="Q43" s="15"/>
      <c r="R43" s="15"/>
    </row>
    <row r="44" spans="1:21" s="3" customFormat="1">
      <c r="A44" s="1"/>
      <c r="B44" s="4"/>
      <c r="C44" s="4"/>
      <c r="D44" s="4"/>
      <c r="E44" s="4"/>
      <c r="F44" s="13"/>
      <c r="G44" s="11"/>
      <c r="H44" s="11"/>
      <c r="I44" s="4"/>
      <c r="J44" s="11"/>
      <c r="K44" s="11"/>
      <c r="L44" s="11"/>
      <c r="M44" s="11"/>
      <c r="N44" s="11"/>
      <c r="O44" s="11"/>
      <c r="P44" s="11"/>
      <c r="Q44" s="11"/>
      <c r="R44" s="15"/>
      <c r="U44" s="137"/>
    </row>
    <row r="45" spans="1:21">
      <c r="F45" s="13"/>
      <c r="G45" s="11"/>
      <c r="H45" s="11"/>
      <c r="J45" s="11"/>
      <c r="K45" s="11"/>
      <c r="L45" s="11"/>
      <c r="M45" s="11"/>
      <c r="N45" s="11"/>
      <c r="O45" s="11"/>
      <c r="P45" s="11"/>
      <c r="Q45" s="11"/>
      <c r="R45" s="13"/>
      <c r="U45" s="37"/>
    </row>
    <row r="46" spans="1:21">
      <c r="A46" s="26"/>
      <c r="B46" s="27"/>
      <c r="D46" s="27"/>
      <c r="F46" s="13"/>
      <c r="G46" s="11"/>
      <c r="H46" s="11"/>
      <c r="J46" s="11"/>
      <c r="K46" s="11"/>
      <c r="L46" s="11"/>
      <c r="M46" s="11"/>
      <c r="N46" s="11"/>
      <c r="O46" s="11"/>
      <c r="P46" s="11"/>
      <c r="Q46" s="11"/>
      <c r="R46" s="13"/>
    </row>
    <row r="47" spans="1:21">
      <c r="F47" s="13"/>
      <c r="G47" s="11"/>
      <c r="H47" s="11"/>
      <c r="J47" s="11"/>
      <c r="K47" s="11"/>
      <c r="L47" s="11"/>
      <c r="M47" s="11"/>
      <c r="N47" s="11"/>
      <c r="O47" s="11"/>
      <c r="P47" s="11"/>
      <c r="Q47" s="11"/>
      <c r="R47" s="13"/>
    </row>
    <row r="48" spans="1:21">
      <c r="F48" s="13"/>
      <c r="G48" s="11"/>
      <c r="H48" s="11"/>
      <c r="J48" s="11"/>
      <c r="K48" s="11"/>
      <c r="L48" s="11"/>
      <c r="M48" s="11"/>
      <c r="N48" s="11"/>
      <c r="O48" s="11"/>
      <c r="P48" s="11"/>
      <c r="Q48" s="11"/>
      <c r="R48" s="13"/>
    </row>
    <row r="49" spans="6:18">
      <c r="F49" s="13"/>
      <c r="G49" s="11"/>
      <c r="H49" s="11"/>
      <c r="J49" s="11"/>
      <c r="K49" s="11"/>
      <c r="L49" s="11"/>
      <c r="M49" s="11"/>
      <c r="N49" s="11"/>
      <c r="O49" s="11"/>
      <c r="P49" s="11"/>
      <c r="Q49" s="11"/>
      <c r="R49" s="13"/>
    </row>
    <row r="50" spans="6:18">
      <c r="F50" s="13"/>
      <c r="G50" s="11"/>
      <c r="H50" s="11"/>
      <c r="J50" s="11"/>
      <c r="K50" s="11"/>
      <c r="L50" s="11"/>
      <c r="M50" s="11"/>
      <c r="N50" s="11"/>
      <c r="O50" s="11"/>
      <c r="P50" s="11"/>
      <c r="Q50" s="11"/>
      <c r="R50" s="13"/>
    </row>
    <row r="51" spans="6:18">
      <c r="F51" s="13"/>
      <c r="G51" s="11"/>
      <c r="H51" s="11"/>
      <c r="J51" s="11"/>
      <c r="K51" s="11"/>
      <c r="L51" s="11"/>
      <c r="M51" s="11"/>
      <c r="N51" s="11"/>
      <c r="O51" s="11"/>
      <c r="P51" s="11"/>
      <c r="Q51" s="11"/>
      <c r="R51" s="13"/>
    </row>
    <row r="52" spans="6:18">
      <c r="F52" s="13"/>
      <c r="G52" s="11"/>
      <c r="H52" s="11"/>
      <c r="J52" s="11"/>
      <c r="K52" s="11"/>
      <c r="L52" s="11"/>
      <c r="M52" s="11"/>
      <c r="N52" s="11"/>
      <c r="O52" s="11"/>
      <c r="P52" s="11"/>
      <c r="Q52" s="11"/>
      <c r="R52" s="13"/>
    </row>
    <row r="53" spans="6:18">
      <c r="F53" s="13"/>
      <c r="G53" s="11"/>
      <c r="H53" s="11"/>
      <c r="J53" s="11"/>
      <c r="K53" s="11"/>
      <c r="L53" s="11"/>
      <c r="M53" s="11"/>
      <c r="N53" s="11"/>
      <c r="O53" s="11"/>
      <c r="P53" s="11"/>
      <c r="Q53" s="11"/>
      <c r="R53" s="13"/>
    </row>
    <row r="54" spans="6:18">
      <c r="F54" s="13"/>
      <c r="G54" s="11"/>
      <c r="H54" s="11"/>
      <c r="J54" s="11"/>
      <c r="K54" s="11"/>
      <c r="L54" s="11"/>
      <c r="M54" s="11"/>
      <c r="N54" s="11"/>
      <c r="O54" s="11"/>
      <c r="P54" s="11"/>
      <c r="Q54" s="11"/>
      <c r="R54" s="13"/>
    </row>
    <row r="55" spans="6:18">
      <c r="F55" s="13"/>
      <c r="G55" s="11"/>
      <c r="H55" s="11"/>
      <c r="J55" s="11"/>
      <c r="K55" s="11"/>
      <c r="L55" s="11"/>
      <c r="M55" s="11"/>
      <c r="N55" s="11"/>
      <c r="O55" s="11"/>
      <c r="P55" s="11"/>
      <c r="Q55" s="11"/>
      <c r="R55" s="13"/>
    </row>
    <row r="56" spans="6:18">
      <c r="F56" s="13"/>
      <c r="G56" s="11"/>
      <c r="H56" s="11"/>
      <c r="J56" s="11"/>
      <c r="K56" s="11"/>
      <c r="L56" s="11"/>
      <c r="M56" s="11"/>
      <c r="N56" s="11"/>
      <c r="O56" s="11"/>
      <c r="P56" s="11"/>
      <c r="Q56" s="11"/>
      <c r="R56" s="13"/>
    </row>
    <row r="57" spans="6:18">
      <c r="F57" s="13"/>
      <c r="G57" s="11"/>
      <c r="H57" s="11"/>
      <c r="J57" s="11"/>
      <c r="K57" s="11"/>
      <c r="L57" s="11"/>
      <c r="M57" s="11"/>
      <c r="N57" s="11"/>
      <c r="O57" s="11"/>
      <c r="P57" s="11"/>
      <c r="Q57" s="11"/>
      <c r="R57" s="13"/>
    </row>
    <row r="58" spans="6:18">
      <c r="F58" s="13"/>
      <c r="G58" s="11"/>
      <c r="H58" s="11"/>
      <c r="J58" s="11"/>
      <c r="K58" s="11"/>
      <c r="L58" s="11"/>
      <c r="M58" s="11"/>
      <c r="N58" s="11"/>
      <c r="O58" s="11"/>
      <c r="P58" s="11"/>
      <c r="Q58" s="11"/>
      <c r="R58" s="13"/>
    </row>
    <row r="59" spans="6:18">
      <c r="G59" s="11"/>
      <c r="H59" s="11"/>
      <c r="J59" s="11"/>
      <c r="K59" s="11"/>
      <c r="L59" s="11"/>
      <c r="M59" s="11"/>
      <c r="N59" s="11"/>
      <c r="O59" s="11"/>
      <c r="P59" s="11"/>
      <c r="Q59" s="11"/>
      <c r="R59" s="13"/>
    </row>
    <row r="60" spans="6:18">
      <c r="F60" s="13"/>
      <c r="G60" s="11"/>
      <c r="H60" s="11"/>
      <c r="J60" s="11"/>
      <c r="K60" s="11"/>
      <c r="L60" s="11"/>
      <c r="M60" s="11"/>
      <c r="N60" s="11"/>
      <c r="O60" s="10"/>
      <c r="P60" s="10"/>
      <c r="Q60" s="11"/>
      <c r="R60" s="13"/>
    </row>
    <row r="61" spans="6:18">
      <c r="F61" s="13"/>
      <c r="G61" s="11"/>
      <c r="H61" s="11"/>
      <c r="J61" s="11"/>
      <c r="K61" s="11"/>
      <c r="L61" s="11"/>
      <c r="M61" s="11"/>
      <c r="N61" s="11"/>
      <c r="O61" s="10"/>
      <c r="P61" s="10"/>
      <c r="Q61" s="11"/>
      <c r="R61" s="13"/>
    </row>
    <row r="62" spans="6:18">
      <c r="F62" s="13"/>
      <c r="G62" s="11"/>
      <c r="H62" s="11"/>
      <c r="J62" s="11"/>
      <c r="K62" s="11"/>
      <c r="L62" s="11"/>
      <c r="M62" s="11"/>
      <c r="N62" s="11"/>
      <c r="Q62" s="11"/>
      <c r="R62" s="13"/>
    </row>
    <row r="63" spans="6:18">
      <c r="F63" s="13"/>
      <c r="G63" s="11"/>
      <c r="H63" s="11"/>
      <c r="J63" s="11"/>
      <c r="K63" s="11"/>
      <c r="L63" s="11"/>
      <c r="M63" s="11"/>
      <c r="N63" s="11"/>
      <c r="Q63" s="11"/>
      <c r="R63" s="13"/>
    </row>
    <row r="64" spans="6:18">
      <c r="F64" s="10"/>
      <c r="H64" s="10"/>
      <c r="K64" s="10"/>
      <c r="L64" s="10"/>
      <c r="M64" s="10"/>
      <c r="N64" s="10"/>
      <c r="Q64" s="10"/>
      <c r="R64" s="13"/>
    </row>
    <row r="65" spans="6:17">
      <c r="F65" s="10"/>
      <c r="H65" s="10"/>
      <c r="K65" s="10"/>
      <c r="L65" s="10"/>
      <c r="M65" s="10"/>
      <c r="N65" s="10"/>
      <c r="Q65" s="10"/>
    </row>
  </sheetData>
  <mergeCells count="5">
    <mergeCell ref="A1:L1"/>
    <mergeCell ref="J3:K3"/>
    <mergeCell ref="J4:K4"/>
    <mergeCell ref="F3:H3"/>
    <mergeCell ref="F4:H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53"/>
  <sheetViews>
    <sheetView showGridLines="0" zoomScaleNormal="100" workbookViewId="0">
      <selection sqref="A1:M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4" customWidth="1"/>
    <col min="6" max="6" width="1.5703125" customWidth="1"/>
    <col min="7" max="7" width="12.28515625" customWidth="1"/>
    <col min="8" max="8" width="1.140625" style="22" customWidth="1"/>
    <col min="9" max="9" width="14.5703125" style="22" customWidth="1"/>
    <col min="10" max="10" width="2.42578125" customWidth="1"/>
    <col min="11" max="11" width="12.140625" style="22" customWidth="1"/>
    <col min="12" max="12" width="2.85546875" style="22" customWidth="1"/>
    <col min="13" max="13" width="4.42578125" style="22" customWidth="1"/>
    <col min="14" max="14" width="1.140625" style="98" customWidth="1"/>
    <col min="15" max="15" width="12.28515625" style="98" customWidth="1"/>
    <col min="16" max="16" width="2" style="98" customWidth="1"/>
    <col min="17" max="17" width="3.85546875" style="22" customWidth="1"/>
    <col min="18" max="18" width="1.85546875" style="30" customWidth="1"/>
    <col min="19" max="19" width="2" style="30" customWidth="1"/>
    <col min="20" max="20" width="13.42578125" style="31" customWidth="1"/>
    <col min="21" max="21" width="1.5703125" style="31" customWidth="1"/>
    <col min="22" max="22" width="13.42578125" style="128" customWidth="1"/>
    <col min="23" max="23" width="12.7109375" style="31" customWidth="1"/>
    <col min="24" max="39" width="11.7109375" style="31" customWidth="1"/>
    <col min="40" max="57" width="11.7109375" style="31"/>
  </cols>
  <sheetData>
    <row r="1" spans="1:57" s="1" customFormat="1" ht="18.75">
      <c r="A1" s="513" t="s">
        <v>98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117"/>
      <c r="O1" s="117"/>
      <c r="P1" s="117"/>
      <c r="Q1" s="117"/>
      <c r="R1" s="117"/>
      <c r="S1" s="117"/>
      <c r="T1" s="117"/>
      <c r="U1" s="9"/>
      <c r="V1" s="127"/>
      <c r="W1" s="8"/>
      <c r="X1" s="8"/>
      <c r="Y1" s="8"/>
      <c r="Z1" s="137"/>
      <c r="AA1" s="8"/>
      <c r="AB1" s="8"/>
      <c r="AC1" s="8"/>
    </row>
    <row r="2" spans="1:57" s="1" customFormat="1" ht="11.25" customHeight="1" thickBot="1">
      <c r="A2" s="203"/>
      <c r="B2" s="203"/>
      <c r="C2" s="203"/>
      <c r="D2" s="203"/>
      <c r="E2" s="203"/>
      <c r="F2" s="218"/>
      <c r="G2" s="218"/>
      <c r="H2" s="219"/>
      <c r="I2" s="219"/>
      <c r="J2" s="219"/>
      <c r="K2" s="92"/>
      <c r="L2" s="141"/>
      <c r="M2" s="141"/>
      <c r="N2" s="92"/>
      <c r="O2" s="92"/>
      <c r="P2" s="92"/>
      <c r="Q2" s="20"/>
      <c r="R2" s="129"/>
      <c r="S2" s="8"/>
      <c r="T2" s="8"/>
      <c r="U2" s="8"/>
      <c r="V2" s="137"/>
      <c r="W2" s="8"/>
      <c r="X2" s="8"/>
      <c r="Y2" s="8"/>
    </row>
    <row r="3" spans="1:57" ht="11.45" customHeight="1">
      <c r="A3" s="370"/>
      <c r="B3" s="370"/>
      <c r="C3" s="370"/>
      <c r="D3" s="371"/>
      <c r="E3" s="370"/>
      <c r="F3" s="371"/>
      <c r="G3" s="512" t="s">
        <v>217</v>
      </c>
      <c r="H3" s="512"/>
      <c r="I3" s="512"/>
      <c r="J3" s="500"/>
      <c r="K3" s="499" t="s">
        <v>1</v>
      </c>
      <c r="L3" s="123"/>
      <c r="M3" s="123"/>
      <c r="N3" s="30"/>
      <c r="O3" s="30"/>
      <c r="P3" s="31"/>
      <c r="Q3" s="31"/>
      <c r="R3" s="128"/>
      <c r="S3" s="31"/>
      <c r="V3" s="31"/>
      <c r="BB3"/>
      <c r="BC3"/>
      <c r="BD3"/>
      <c r="BE3"/>
    </row>
    <row r="4" spans="1:57" s="6" customFormat="1" ht="11.45" customHeight="1" thickBot="1">
      <c r="A4" s="372" t="s">
        <v>107</v>
      </c>
      <c r="B4" s="373"/>
      <c r="C4" s="373"/>
      <c r="D4" s="371"/>
      <c r="E4" s="373" t="s">
        <v>39</v>
      </c>
      <c r="F4" s="371"/>
      <c r="G4" s="374">
        <v>2016</v>
      </c>
      <c r="H4" s="370"/>
      <c r="I4" s="374">
        <v>2015</v>
      </c>
      <c r="J4" s="375"/>
      <c r="K4" s="374">
        <v>2015</v>
      </c>
      <c r="L4" s="31"/>
      <c r="M4" s="30"/>
      <c r="N4" s="31"/>
      <c r="O4" s="31"/>
      <c r="P4" s="128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pans="1:57" s="31" customFormat="1" ht="11.45" customHeight="1">
      <c r="A5" s="376"/>
      <c r="B5" s="370"/>
      <c r="C5" s="370"/>
      <c r="D5" s="371"/>
      <c r="E5" s="370"/>
      <c r="F5" s="371"/>
      <c r="G5" s="375"/>
      <c r="H5" s="370"/>
      <c r="I5" s="375"/>
      <c r="J5" s="375"/>
      <c r="K5" s="375"/>
      <c r="M5" s="30"/>
      <c r="P5" s="147"/>
    </row>
    <row r="6" spans="1:57" ht="11.45" customHeight="1">
      <c r="A6" s="376" t="s">
        <v>12</v>
      </c>
      <c r="B6" s="377"/>
      <c r="C6" s="377"/>
      <c r="D6" s="378"/>
      <c r="E6" s="377"/>
      <c r="F6" s="378"/>
      <c r="G6" s="379"/>
      <c r="H6" s="380"/>
      <c r="I6" s="380"/>
      <c r="J6" s="379"/>
      <c r="K6" s="379"/>
      <c r="M6" s="30"/>
      <c r="N6" s="31"/>
      <c r="O6" s="31"/>
      <c r="P6" s="128"/>
      <c r="Q6" s="31"/>
      <c r="R6" s="31"/>
      <c r="S6" s="31"/>
      <c r="V6" s="31"/>
      <c r="AZ6"/>
      <c r="BA6"/>
      <c r="BB6"/>
      <c r="BC6"/>
      <c r="BD6"/>
      <c r="BE6"/>
    </row>
    <row r="7" spans="1:57" ht="11.45" customHeight="1">
      <c r="A7" s="381"/>
      <c r="B7" s="381" t="s">
        <v>2</v>
      </c>
      <c r="C7" s="382"/>
      <c r="D7" s="382"/>
      <c r="E7" s="383">
        <v>10</v>
      </c>
      <c r="F7" s="382"/>
      <c r="G7" s="385">
        <v>116.575</v>
      </c>
      <c r="H7" s="384"/>
      <c r="I7" s="385">
        <f>148.9+0.04</f>
        <v>148.94</v>
      </c>
      <c r="J7" s="384"/>
      <c r="K7" s="384">
        <v>81.567999999999998</v>
      </c>
      <c r="L7" s="98"/>
      <c r="M7" s="98"/>
      <c r="N7" s="30"/>
      <c r="O7" s="30"/>
      <c r="P7" s="31"/>
      <c r="Q7" s="31"/>
      <c r="R7" s="128"/>
      <c r="S7" s="31"/>
      <c r="V7" s="31"/>
      <c r="BB7"/>
      <c r="BC7"/>
      <c r="BD7"/>
      <c r="BE7"/>
    </row>
    <row r="8" spans="1:57" ht="11.45" customHeight="1">
      <c r="A8" s="381"/>
      <c r="B8" s="382" t="s">
        <v>14</v>
      </c>
      <c r="C8" s="382"/>
      <c r="D8" s="382"/>
      <c r="E8" s="383">
        <v>10</v>
      </c>
      <c r="F8" s="382"/>
      <c r="G8" s="385">
        <v>30.417999999999999</v>
      </c>
      <c r="H8" s="384"/>
      <c r="I8" s="385">
        <f>18.5+0.04</f>
        <v>18.54</v>
      </c>
      <c r="J8" s="384"/>
      <c r="K8" s="384">
        <v>19.023</v>
      </c>
      <c r="L8" s="98"/>
      <c r="M8" s="98"/>
      <c r="N8" s="30"/>
      <c r="O8" s="30"/>
      <c r="P8" s="31"/>
      <c r="Q8" s="31"/>
      <c r="R8" s="128"/>
      <c r="S8" s="31"/>
      <c r="V8" s="31"/>
      <c r="BB8"/>
      <c r="BC8"/>
      <c r="BD8"/>
      <c r="BE8"/>
    </row>
    <row r="9" spans="1:57" ht="11.45" customHeight="1">
      <c r="A9" s="386"/>
      <c r="B9" s="382" t="s">
        <v>31</v>
      </c>
      <c r="C9" s="382"/>
      <c r="D9" s="382"/>
      <c r="E9" s="370"/>
      <c r="F9" s="382"/>
      <c r="G9" s="385">
        <v>95.075000000000003</v>
      </c>
      <c r="H9" s="384"/>
      <c r="I9" s="385">
        <v>152.5</v>
      </c>
      <c r="J9" s="384"/>
      <c r="K9" s="384">
        <v>112.80500000000001</v>
      </c>
      <c r="L9" s="98"/>
      <c r="M9" s="98"/>
      <c r="N9" s="30"/>
      <c r="O9" s="30"/>
      <c r="P9" s="31"/>
      <c r="Q9" s="31"/>
      <c r="R9" s="128"/>
      <c r="S9" s="31"/>
      <c r="V9" s="31"/>
      <c r="BB9"/>
      <c r="BC9"/>
      <c r="BD9"/>
      <c r="BE9"/>
    </row>
    <row r="10" spans="1:57" ht="11.45" customHeight="1">
      <c r="A10" s="386"/>
      <c r="B10" s="382" t="s">
        <v>32</v>
      </c>
      <c r="C10" s="382"/>
      <c r="D10" s="382"/>
      <c r="E10" s="370"/>
      <c r="F10" s="382"/>
      <c r="G10" s="385">
        <v>119.786</v>
      </c>
      <c r="H10" s="384"/>
      <c r="I10" s="385">
        <v>133.4</v>
      </c>
      <c r="J10" s="384"/>
      <c r="K10" s="384">
        <v>158.125</v>
      </c>
      <c r="L10" s="98"/>
      <c r="M10" s="98"/>
      <c r="N10" s="30"/>
      <c r="O10" s="30"/>
      <c r="P10" s="31"/>
      <c r="Q10" s="31"/>
      <c r="R10" s="128"/>
      <c r="S10" s="31"/>
      <c r="V10" s="31"/>
      <c r="BB10"/>
      <c r="BC10"/>
      <c r="BD10"/>
      <c r="BE10"/>
    </row>
    <row r="11" spans="1:57" ht="11.45" customHeight="1">
      <c r="A11" s="386"/>
      <c r="B11" s="386" t="s">
        <v>7</v>
      </c>
      <c r="C11" s="382"/>
      <c r="D11" s="382"/>
      <c r="E11" s="370"/>
      <c r="F11" s="382"/>
      <c r="G11" s="385">
        <f>84.058+19.274</f>
        <v>103.33200000000001</v>
      </c>
      <c r="H11" s="384"/>
      <c r="I11" s="385">
        <v>146.4</v>
      </c>
      <c r="J11" s="384"/>
      <c r="K11" s="384">
        <f>98.784</f>
        <v>98.784000000000006</v>
      </c>
      <c r="L11" s="98"/>
      <c r="M11" s="98"/>
      <c r="N11" s="30"/>
      <c r="O11" s="30"/>
      <c r="P11" s="31"/>
      <c r="Q11" s="31"/>
      <c r="R11" s="128"/>
      <c r="S11" s="31"/>
      <c r="V11" s="31"/>
      <c r="BB11"/>
      <c r="BC11"/>
      <c r="BD11"/>
      <c r="BE11"/>
    </row>
    <row r="12" spans="1:57" ht="11.45" customHeight="1">
      <c r="A12" s="387" t="s">
        <v>18</v>
      </c>
      <c r="B12" s="387"/>
      <c r="C12" s="388"/>
      <c r="D12" s="371"/>
      <c r="E12" s="370"/>
      <c r="F12" s="371"/>
      <c r="G12" s="389">
        <f>SUM(G7:G11)</f>
        <v>465.18599999999998</v>
      </c>
      <c r="H12" s="385"/>
      <c r="I12" s="389">
        <f>SUM(I7:I11)</f>
        <v>599.78</v>
      </c>
      <c r="J12" s="385"/>
      <c r="K12" s="389">
        <f>SUM(K7:K11)</f>
        <v>470.30500000000001</v>
      </c>
      <c r="L12" s="98"/>
      <c r="M12" s="98"/>
      <c r="N12" s="30"/>
      <c r="O12" s="30"/>
      <c r="P12" s="31"/>
      <c r="Q12" s="31"/>
      <c r="R12" s="128"/>
      <c r="S12" s="31"/>
      <c r="V12" s="31"/>
      <c r="BB12"/>
      <c r="BC12"/>
      <c r="BD12"/>
      <c r="BE12"/>
    </row>
    <row r="13" spans="1:57" ht="11.45" customHeight="1">
      <c r="A13" s="386"/>
      <c r="B13" s="381" t="s">
        <v>33</v>
      </c>
      <c r="C13" s="382"/>
      <c r="D13" s="382"/>
      <c r="E13" s="370">
        <v>8</v>
      </c>
      <c r="F13" s="382"/>
      <c r="G13" s="385">
        <v>1459.027</v>
      </c>
      <c r="H13" s="384"/>
      <c r="I13" s="385">
        <f>1640.3</f>
        <v>1640.3</v>
      </c>
      <c r="J13" s="384"/>
      <c r="K13" s="384">
        <v>1397.4829999999999</v>
      </c>
      <c r="L13" s="98"/>
      <c r="M13" s="98"/>
      <c r="N13" s="30"/>
      <c r="O13" s="30"/>
      <c r="P13" s="31"/>
      <c r="Q13" s="31"/>
      <c r="R13" s="128"/>
      <c r="S13" s="31"/>
      <c r="V13" s="31"/>
      <c r="BB13"/>
      <c r="BC13"/>
      <c r="BD13"/>
      <c r="BE13"/>
    </row>
    <row r="14" spans="1:57" ht="11.45" customHeight="1">
      <c r="A14" s="386"/>
      <c r="B14" s="381" t="s">
        <v>44</v>
      </c>
      <c r="C14" s="382"/>
      <c r="D14" s="382"/>
      <c r="E14" s="370">
        <v>9</v>
      </c>
      <c r="F14" s="382"/>
      <c r="G14" s="385">
        <v>692.78099999999995</v>
      </c>
      <c r="H14" s="384"/>
      <c r="I14" s="385">
        <v>715.2</v>
      </c>
      <c r="J14" s="384"/>
      <c r="K14" s="384">
        <v>695.03899999999999</v>
      </c>
      <c r="L14" s="98"/>
      <c r="M14" s="98"/>
      <c r="N14" s="133"/>
      <c r="O14" s="133"/>
      <c r="P14" s="134"/>
      <c r="Q14" s="31"/>
      <c r="R14" s="128"/>
      <c r="S14" s="31"/>
      <c r="V14" s="31"/>
      <c r="BB14"/>
      <c r="BC14"/>
      <c r="BD14"/>
      <c r="BE14"/>
    </row>
    <row r="15" spans="1:57" ht="11.45" customHeight="1">
      <c r="A15" s="386"/>
      <c r="B15" s="381" t="s">
        <v>14</v>
      </c>
      <c r="C15" s="382"/>
      <c r="D15" s="382"/>
      <c r="E15" s="383">
        <v>10</v>
      </c>
      <c r="F15" s="382"/>
      <c r="G15" s="385">
        <v>58.92</v>
      </c>
      <c r="H15" s="384"/>
      <c r="I15" s="385">
        <v>60.8</v>
      </c>
      <c r="J15" s="384"/>
      <c r="K15" s="384">
        <v>52.533999999999999</v>
      </c>
      <c r="L15" s="98"/>
      <c r="M15" s="98"/>
      <c r="N15" s="30"/>
      <c r="O15" s="30"/>
      <c r="P15" s="31"/>
      <c r="Q15" s="31"/>
      <c r="R15" s="128"/>
      <c r="S15" s="31"/>
      <c r="V15" s="31"/>
      <c r="BB15"/>
      <c r="BC15"/>
      <c r="BD15"/>
      <c r="BE15"/>
    </row>
    <row r="16" spans="1:57" ht="11.45" customHeight="1">
      <c r="A16" s="386"/>
      <c r="B16" s="381" t="s">
        <v>28</v>
      </c>
      <c r="C16" s="382"/>
      <c r="D16" s="382"/>
      <c r="E16" s="370"/>
      <c r="F16" s="382"/>
      <c r="G16" s="385">
        <v>89.161000000000001</v>
      </c>
      <c r="H16" s="384"/>
      <c r="I16" s="385">
        <v>97.7</v>
      </c>
      <c r="J16" s="384"/>
      <c r="K16" s="384">
        <f>83.213-3.838614</f>
        <v>79.374385999999987</v>
      </c>
      <c r="L16" s="98"/>
      <c r="M16" s="98"/>
      <c r="N16" s="30"/>
      <c r="O16" s="30"/>
      <c r="P16" s="31"/>
      <c r="Q16" s="31"/>
      <c r="R16" s="128"/>
      <c r="S16" s="31"/>
      <c r="V16" s="31"/>
      <c r="BB16"/>
      <c r="BC16"/>
      <c r="BD16"/>
      <c r="BE16"/>
    </row>
    <row r="17" spans="1:57" ht="11.45" customHeight="1">
      <c r="A17" s="386"/>
      <c r="B17" s="381" t="s">
        <v>97</v>
      </c>
      <c r="C17" s="382"/>
      <c r="D17" s="382"/>
      <c r="E17" s="370"/>
      <c r="F17" s="382"/>
      <c r="G17" s="385">
        <v>103.253</v>
      </c>
      <c r="H17" s="384"/>
      <c r="I17" s="385">
        <v>59.8</v>
      </c>
      <c r="J17" s="384"/>
      <c r="K17" s="384">
        <v>57.728999999999999</v>
      </c>
      <c r="L17" s="98"/>
      <c r="M17" s="98"/>
      <c r="N17" s="30"/>
      <c r="O17" s="30"/>
      <c r="P17" s="31"/>
      <c r="Q17" s="31"/>
      <c r="R17" s="128"/>
      <c r="S17" s="31"/>
      <c r="V17" s="31"/>
      <c r="BB17"/>
      <c r="BC17"/>
      <c r="BD17"/>
      <c r="BE17"/>
    </row>
    <row r="18" spans="1:57" ht="11.45" customHeight="1">
      <c r="A18" s="386"/>
      <c r="B18" s="381" t="s">
        <v>26</v>
      </c>
      <c r="C18" s="382"/>
      <c r="D18" s="382"/>
      <c r="E18" s="370"/>
      <c r="F18" s="382"/>
      <c r="G18" s="385">
        <v>0</v>
      </c>
      <c r="H18" s="384"/>
      <c r="I18" s="385">
        <f>139.9+0.04</f>
        <v>139.94</v>
      </c>
      <c r="J18" s="384"/>
      <c r="K18" s="384">
        <v>0</v>
      </c>
      <c r="L18" s="98"/>
      <c r="M18" s="98"/>
      <c r="N18" s="30"/>
      <c r="O18" s="30"/>
      <c r="P18" s="31"/>
      <c r="Q18" s="31"/>
      <c r="R18" s="128"/>
      <c r="S18" s="31"/>
      <c r="V18" s="31"/>
      <c r="BB18"/>
      <c r="BC18"/>
      <c r="BD18"/>
      <c r="BE18"/>
    </row>
    <row r="19" spans="1:57" ht="11.45" customHeight="1">
      <c r="A19" s="390"/>
      <c r="B19" s="390" t="s">
        <v>34</v>
      </c>
      <c r="C19" s="391"/>
      <c r="D19" s="382"/>
      <c r="E19" s="370"/>
      <c r="F19" s="382"/>
      <c r="G19" s="385">
        <v>160.9</v>
      </c>
      <c r="H19" s="384"/>
      <c r="I19" s="385">
        <f>187.4+0.04</f>
        <v>187.44</v>
      </c>
      <c r="J19" s="385"/>
      <c r="K19" s="392">
        <v>161.62299999999999</v>
      </c>
      <c r="L19" s="98"/>
      <c r="M19" s="98"/>
      <c r="N19" s="30"/>
      <c r="O19" s="30"/>
      <c r="P19" s="31"/>
      <c r="Q19" s="31"/>
      <c r="R19" s="128"/>
      <c r="S19" s="31"/>
      <c r="V19" s="31"/>
      <c r="BB19"/>
      <c r="BC19"/>
      <c r="BD19"/>
      <c r="BE19"/>
    </row>
    <row r="20" spans="1:57" ht="11.45" customHeight="1">
      <c r="A20" s="388" t="s">
        <v>120</v>
      </c>
      <c r="B20" s="390"/>
      <c r="C20" s="393"/>
      <c r="D20" s="382"/>
      <c r="E20" s="370"/>
      <c r="F20" s="382"/>
      <c r="G20" s="389">
        <f>SUM(G13:G19)</f>
        <v>2564.0420000000004</v>
      </c>
      <c r="H20" s="384"/>
      <c r="I20" s="389">
        <f>SUM(I13:I19)</f>
        <v>2901.1800000000003</v>
      </c>
      <c r="J20" s="385"/>
      <c r="K20" s="384">
        <f>SUM(K13:K19)</f>
        <v>2443.7823859999999</v>
      </c>
      <c r="L20" s="98"/>
      <c r="M20" s="98"/>
      <c r="N20" s="30"/>
      <c r="O20" s="30"/>
      <c r="P20" s="31"/>
      <c r="Q20" s="31"/>
      <c r="R20" s="128"/>
      <c r="S20" s="31"/>
      <c r="V20" s="31"/>
      <c r="BB20"/>
      <c r="BC20"/>
      <c r="BD20"/>
      <c r="BE20"/>
    </row>
    <row r="21" spans="1:57" s="229" customFormat="1" ht="11.45" customHeight="1" thickBot="1">
      <c r="A21" s="394"/>
      <c r="B21" s="394" t="s">
        <v>8</v>
      </c>
      <c r="C21" s="395"/>
      <c r="D21" s="396"/>
      <c r="E21" s="377"/>
      <c r="F21" s="396"/>
      <c r="G21" s="397">
        <f>G12+G20</f>
        <v>3029.2280000000005</v>
      </c>
      <c r="H21" s="398"/>
      <c r="I21" s="397">
        <f>I12+I20</f>
        <v>3500.96</v>
      </c>
      <c r="J21" s="398"/>
      <c r="K21" s="397">
        <f>K12+K20</f>
        <v>2914.0873859999997</v>
      </c>
      <c r="L21" s="230"/>
      <c r="M21" s="230"/>
      <c r="N21" s="226"/>
      <c r="O21" s="226"/>
      <c r="P21" s="227"/>
      <c r="Q21" s="227"/>
      <c r="R21" s="228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</row>
    <row r="22" spans="1:57" ht="11.45" customHeight="1">
      <c r="A22" s="386"/>
      <c r="B22" s="381"/>
      <c r="C22" s="382"/>
      <c r="D22" s="382"/>
      <c r="E22" s="370"/>
      <c r="F22" s="382"/>
      <c r="G22" s="399"/>
      <c r="H22" s="384"/>
      <c r="I22" s="385"/>
      <c r="J22" s="384"/>
      <c r="K22" s="384"/>
      <c r="L22" s="98"/>
      <c r="M22" s="98"/>
      <c r="N22" s="30"/>
      <c r="O22" s="30"/>
      <c r="P22" s="31"/>
      <c r="Q22" s="31"/>
      <c r="R22" s="128"/>
      <c r="S22" s="31"/>
      <c r="V22" s="31"/>
      <c r="BB22"/>
      <c r="BC22"/>
      <c r="BD22"/>
      <c r="BE22"/>
    </row>
    <row r="23" spans="1:57" ht="11.45" customHeight="1">
      <c r="A23" s="382" t="s">
        <v>9</v>
      </c>
      <c r="B23" s="382"/>
      <c r="C23" s="382"/>
      <c r="D23" s="382"/>
      <c r="E23" s="400"/>
      <c r="F23" s="382"/>
      <c r="G23" s="384"/>
      <c r="H23" s="384"/>
      <c r="I23" s="385"/>
      <c r="J23" s="384"/>
      <c r="K23" s="384"/>
      <c r="L23" s="98"/>
      <c r="M23" s="98"/>
      <c r="N23" s="30"/>
      <c r="O23" s="30"/>
      <c r="P23" s="31"/>
      <c r="Q23" s="31"/>
      <c r="R23" s="128"/>
      <c r="S23" s="31"/>
      <c r="V23" s="31"/>
      <c r="BB23"/>
      <c r="BC23"/>
      <c r="BD23"/>
      <c r="BE23"/>
    </row>
    <row r="24" spans="1:57" ht="11.45" customHeight="1">
      <c r="A24" s="382"/>
      <c r="B24" s="382" t="s">
        <v>15</v>
      </c>
      <c r="C24" s="382"/>
      <c r="D24" s="382"/>
      <c r="E24" s="401">
        <v>10</v>
      </c>
      <c r="F24" s="382"/>
      <c r="G24" s="384">
        <v>37.746000000000002</v>
      </c>
      <c r="H24" s="402"/>
      <c r="I24" s="403">
        <v>24.8</v>
      </c>
      <c r="J24" s="384"/>
      <c r="K24" s="384">
        <v>24.847999999999999</v>
      </c>
      <c r="L24" s="98"/>
      <c r="M24" s="98"/>
      <c r="N24" s="30"/>
      <c r="O24" s="30"/>
      <c r="P24" s="145"/>
      <c r="Q24" s="31"/>
      <c r="R24" s="128"/>
      <c r="S24" s="31"/>
      <c r="V24" s="31"/>
      <c r="BB24"/>
      <c r="BC24"/>
      <c r="BD24"/>
      <c r="BE24"/>
    </row>
    <row r="25" spans="1:57" ht="11.45" customHeight="1">
      <c r="A25" s="382"/>
      <c r="B25" s="382" t="s">
        <v>11</v>
      </c>
      <c r="C25" s="382"/>
      <c r="D25" s="382"/>
      <c r="E25" s="400"/>
      <c r="F25" s="382"/>
      <c r="G25" s="384">
        <v>46.218000000000004</v>
      </c>
      <c r="H25" s="384"/>
      <c r="I25" s="385">
        <v>55.8</v>
      </c>
      <c r="J25" s="384"/>
      <c r="K25" s="384">
        <v>52.555</v>
      </c>
      <c r="L25" s="98"/>
      <c r="M25" s="98"/>
      <c r="N25" s="30"/>
      <c r="O25" s="30"/>
      <c r="P25" s="31"/>
      <c r="Q25" s="31"/>
      <c r="R25" s="128"/>
      <c r="S25" s="31"/>
      <c r="V25" s="31"/>
      <c r="BB25"/>
      <c r="BC25"/>
      <c r="BD25"/>
      <c r="BE25"/>
    </row>
    <row r="26" spans="1:57" ht="11.45" customHeight="1">
      <c r="A26" s="382"/>
      <c r="B26" s="382" t="s">
        <v>134</v>
      </c>
      <c r="C26" s="382"/>
      <c r="D26" s="382"/>
      <c r="E26" s="400"/>
      <c r="F26" s="382"/>
      <c r="G26" s="384">
        <v>191.048</v>
      </c>
      <c r="H26" s="384"/>
      <c r="I26" s="385">
        <v>284.8</v>
      </c>
      <c r="J26" s="384"/>
      <c r="K26" s="384">
        <v>196.53100000000001</v>
      </c>
      <c r="L26" s="98"/>
      <c r="M26" s="98"/>
      <c r="N26" s="30"/>
      <c r="O26" s="30"/>
      <c r="P26" s="31"/>
      <c r="Q26" s="31"/>
      <c r="R26" s="128"/>
      <c r="S26" s="31"/>
      <c r="V26" s="31"/>
      <c r="BB26"/>
      <c r="BC26"/>
      <c r="BD26"/>
      <c r="BE26"/>
    </row>
    <row r="27" spans="1:57" ht="11.45" customHeight="1">
      <c r="A27" s="371"/>
      <c r="B27" s="371" t="s">
        <v>3</v>
      </c>
      <c r="C27" s="371"/>
      <c r="D27" s="371"/>
      <c r="E27" s="370"/>
      <c r="F27" s="371"/>
      <c r="G27" s="385">
        <v>25.613</v>
      </c>
      <c r="H27" s="385"/>
      <c r="I27" s="385">
        <v>34.200000000000003</v>
      </c>
      <c r="J27" s="385"/>
      <c r="K27" s="385">
        <v>24.423999999999999</v>
      </c>
      <c r="L27" s="98"/>
      <c r="M27" s="98"/>
      <c r="N27" s="30"/>
      <c r="O27" s="30"/>
      <c r="P27" s="31"/>
      <c r="Q27" s="31"/>
      <c r="R27" s="128"/>
      <c r="S27" s="31"/>
      <c r="V27" s="31"/>
      <c r="BB27"/>
      <c r="BC27"/>
      <c r="BD27"/>
      <c r="BE27"/>
    </row>
    <row r="28" spans="1:57" ht="11.45" customHeight="1">
      <c r="A28" s="388"/>
      <c r="B28" s="388" t="s">
        <v>16</v>
      </c>
      <c r="C28" s="388"/>
      <c r="D28" s="382"/>
      <c r="E28" s="370"/>
      <c r="F28" s="382"/>
      <c r="G28" s="389">
        <f>SUM(G24:G27)</f>
        <v>300.625</v>
      </c>
      <c r="H28" s="384"/>
      <c r="I28" s="389">
        <f>SUM(I24:I27)</f>
        <v>399.59999999999997</v>
      </c>
      <c r="J28" s="385"/>
      <c r="K28" s="389">
        <f>SUM(K24:K27)</f>
        <v>298.35799999999995</v>
      </c>
      <c r="L28" s="98"/>
      <c r="M28" s="98"/>
      <c r="N28" s="30"/>
      <c r="O28" s="30"/>
      <c r="P28" s="31"/>
      <c r="Q28" s="31"/>
      <c r="R28" s="128"/>
      <c r="S28" s="31"/>
      <c r="V28" s="31"/>
      <c r="BB28"/>
      <c r="BC28"/>
      <c r="BD28"/>
      <c r="BE28"/>
    </row>
    <row r="29" spans="1:57" ht="11.45" customHeight="1">
      <c r="A29" s="382"/>
      <c r="B29" s="382" t="s">
        <v>10</v>
      </c>
      <c r="C29" s="382"/>
      <c r="D29" s="382"/>
      <c r="E29" s="383">
        <v>10</v>
      </c>
      <c r="F29" s="382"/>
      <c r="G29" s="384">
        <v>1267.752</v>
      </c>
      <c r="H29" s="384"/>
      <c r="I29" s="385">
        <v>1144.8</v>
      </c>
      <c r="J29" s="384"/>
      <c r="K29" s="384">
        <v>1099.9179999999999</v>
      </c>
      <c r="L29" s="98"/>
      <c r="M29" s="98"/>
      <c r="N29" s="30"/>
      <c r="O29" s="30"/>
      <c r="P29" s="95" t="s">
        <v>0</v>
      </c>
      <c r="Q29" s="31"/>
      <c r="R29" s="128"/>
      <c r="S29" s="31"/>
      <c r="V29" s="31"/>
      <c r="BB29"/>
      <c r="BC29"/>
      <c r="BD29"/>
      <c r="BE29"/>
    </row>
    <row r="30" spans="1:57" ht="11.45" customHeight="1">
      <c r="A30" s="382"/>
      <c r="B30" s="386" t="s">
        <v>27</v>
      </c>
      <c r="C30" s="386"/>
      <c r="D30" s="382"/>
      <c r="E30" s="375"/>
      <c r="F30" s="382"/>
      <c r="G30" s="384">
        <v>1.601</v>
      </c>
      <c r="H30" s="384"/>
      <c r="I30" s="385">
        <v>15.2</v>
      </c>
      <c r="J30" s="384"/>
      <c r="K30" s="384">
        <v>1.6040000000000001</v>
      </c>
      <c r="L30" s="98"/>
      <c r="M30" s="98"/>
      <c r="N30" s="30"/>
      <c r="O30" s="30"/>
      <c r="P30" s="31"/>
      <c r="Q30" s="31"/>
      <c r="R30" s="128"/>
      <c r="S30" s="31"/>
      <c r="V30" s="31"/>
      <c r="BB30"/>
      <c r="BC30"/>
      <c r="BD30"/>
      <c r="BE30"/>
    </row>
    <row r="31" spans="1:57" ht="11.45" customHeight="1">
      <c r="A31" s="382"/>
      <c r="B31" s="382" t="s">
        <v>4</v>
      </c>
      <c r="C31" s="382"/>
      <c r="D31" s="382"/>
      <c r="E31" s="370"/>
      <c r="F31" s="382"/>
      <c r="G31" s="384">
        <v>56.158999999999999</v>
      </c>
      <c r="H31" s="384">
        <v>2</v>
      </c>
      <c r="I31" s="385">
        <v>60.4</v>
      </c>
      <c r="J31" s="384"/>
      <c r="K31" s="384">
        <v>50.451999999999998</v>
      </c>
      <c r="L31" s="98"/>
      <c r="M31" s="98"/>
      <c r="N31" s="30"/>
      <c r="O31" s="30"/>
      <c r="P31" s="31"/>
      <c r="Q31" s="31"/>
      <c r="R31" s="128"/>
      <c r="S31" s="31"/>
      <c r="V31" s="31"/>
      <c r="BB31"/>
      <c r="BC31"/>
      <c r="BD31"/>
      <c r="BE31"/>
    </row>
    <row r="32" spans="1:57" ht="11.45" customHeight="1">
      <c r="A32" s="388"/>
      <c r="B32" s="388" t="s">
        <v>25</v>
      </c>
      <c r="C32" s="388"/>
      <c r="D32" s="382"/>
      <c r="E32" s="370"/>
      <c r="F32" s="382"/>
      <c r="G32" s="389">
        <f>SUM(G29:G31)</f>
        <v>1325.5120000000002</v>
      </c>
      <c r="H32" s="385"/>
      <c r="I32" s="389">
        <f>SUM(I29:I31)</f>
        <v>1220.4000000000001</v>
      </c>
      <c r="J32" s="385"/>
      <c r="K32" s="389">
        <f>SUM(K29:K31)</f>
        <v>1151.9739999999999</v>
      </c>
      <c r="L32" s="98"/>
      <c r="M32" s="98"/>
      <c r="N32" s="30"/>
      <c r="O32" s="30"/>
      <c r="P32" s="31"/>
      <c r="Q32" s="31"/>
      <c r="R32" s="128"/>
      <c r="S32" s="31"/>
      <c r="V32" s="31"/>
      <c r="BB32"/>
      <c r="BC32"/>
      <c r="BD32"/>
      <c r="BE32"/>
    </row>
    <row r="33" spans="1:57" ht="11.45" customHeight="1">
      <c r="A33" s="404"/>
      <c r="B33" s="371" t="s">
        <v>37</v>
      </c>
      <c r="C33" s="371"/>
      <c r="D33" s="382"/>
      <c r="E33" s="370"/>
      <c r="F33" s="382"/>
      <c r="G33" s="385"/>
      <c r="H33" s="385"/>
      <c r="I33" s="385"/>
      <c r="J33" s="384"/>
      <c r="K33" s="384"/>
      <c r="L33" s="98"/>
      <c r="M33" s="98"/>
      <c r="N33" s="30"/>
      <c r="O33" s="30"/>
      <c r="P33" s="31"/>
      <c r="Q33" s="31"/>
      <c r="R33" s="128"/>
      <c r="S33" s="31"/>
      <c r="V33" s="31"/>
      <c r="BB33"/>
      <c r="BC33"/>
      <c r="BD33"/>
      <c r="BE33"/>
    </row>
    <row r="34" spans="1:57" ht="11.45" customHeight="1">
      <c r="A34" s="371"/>
      <c r="B34" s="371" t="s">
        <v>210</v>
      </c>
      <c r="C34" s="381"/>
      <c r="D34" s="382"/>
      <c r="E34" s="375"/>
      <c r="F34" s="382"/>
      <c r="G34" s="385">
        <f>Equity!D21</f>
        <v>104</v>
      </c>
      <c r="H34" s="385"/>
      <c r="I34" s="385">
        <v>96.5</v>
      </c>
      <c r="J34" s="384"/>
      <c r="K34" s="384">
        <v>104</v>
      </c>
      <c r="L34" s="98"/>
      <c r="M34" s="98"/>
      <c r="N34" s="30"/>
      <c r="O34" s="30"/>
      <c r="P34" s="31"/>
      <c r="Q34" s="31"/>
      <c r="R34" s="128"/>
      <c r="S34" s="31"/>
      <c r="V34" s="31"/>
      <c r="BB34"/>
      <c r="BC34"/>
      <c r="BD34"/>
      <c r="BE34"/>
    </row>
    <row r="35" spans="1:57" ht="11.45" customHeight="1">
      <c r="A35" s="381"/>
      <c r="B35" s="381" t="s">
        <v>38</v>
      </c>
      <c r="C35" s="381"/>
      <c r="D35" s="386"/>
      <c r="E35" s="375"/>
      <c r="F35" s="386"/>
      <c r="G35" s="385">
        <f>Equity!F21</f>
        <v>-1.1000000000000001</v>
      </c>
      <c r="H35" s="385"/>
      <c r="I35" s="385">
        <v>-1.9</v>
      </c>
      <c r="J35" s="384"/>
      <c r="K35" s="384">
        <v>-1.1000000000000001</v>
      </c>
      <c r="L35" s="98"/>
      <c r="M35" s="98"/>
      <c r="N35" s="30"/>
      <c r="O35" s="30"/>
      <c r="P35" s="31"/>
      <c r="Q35" s="31"/>
      <c r="R35" s="128"/>
      <c r="S35" s="31"/>
      <c r="V35" s="31"/>
      <c r="BB35"/>
      <c r="BC35"/>
      <c r="BD35"/>
      <c r="BE35"/>
    </row>
    <row r="36" spans="1:57" ht="11.45" customHeight="1">
      <c r="A36" s="390"/>
      <c r="B36" s="390" t="s">
        <v>23</v>
      </c>
      <c r="C36" s="390"/>
      <c r="D36" s="386"/>
      <c r="E36" s="375"/>
      <c r="F36" s="386"/>
      <c r="G36" s="392">
        <f>Equity!H21+0.03</f>
        <v>624.42999999999995</v>
      </c>
      <c r="H36" s="384"/>
      <c r="I36" s="392">
        <v>528.79999999999995</v>
      </c>
      <c r="J36" s="385"/>
      <c r="K36" s="392">
        <v>622.79999999999995</v>
      </c>
      <c r="L36" s="98"/>
      <c r="M36" s="98"/>
      <c r="N36" s="30"/>
      <c r="O36" s="30"/>
      <c r="P36" s="31"/>
      <c r="Q36" s="31"/>
      <c r="R36" s="128"/>
      <c r="S36" s="31"/>
      <c r="V36" s="31"/>
      <c r="BB36"/>
      <c r="BC36"/>
      <c r="BD36"/>
      <c r="BE36"/>
    </row>
    <row r="37" spans="1:57" ht="11.45" customHeight="1">
      <c r="A37" s="381" t="s">
        <v>0</v>
      </c>
      <c r="B37" s="381" t="s">
        <v>35</v>
      </c>
      <c r="C37" s="381"/>
      <c r="D37" s="386"/>
      <c r="E37" s="375"/>
      <c r="F37" s="386"/>
      <c r="G37" s="385">
        <f>SUM(G34:G36)</f>
        <v>727.32999999999993</v>
      </c>
      <c r="H37" s="384"/>
      <c r="I37" s="385">
        <f>SUM(I34:I36)</f>
        <v>623.4</v>
      </c>
      <c r="J37" s="384"/>
      <c r="K37" s="384">
        <f>SUM(K34:K36)</f>
        <v>725.69999999999993</v>
      </c>
      <c r="L37" s="98"/>
      <c r="M37" s="98"/>
      <c r="N37" s="30"/>
      <c r="O37" s="30"/>
      <c r="P37" s="31"/>
      <c r="Q37" s="31"/>
      <c r="R37" s="128"/>
      <c r="S37" s="31"/>
      <c r="V37" s="31"/>
      <c r="BB37"/>
      <c r="BC37"/>
      <c r="BD37"/>
      <c r="BE37"/>
    </row>
    <row r="38" spans="1:57" ht="11.45" customHeight="1">
      <c r="A38" s="381"/>
      <c r="B38" s="381" t="s">
        <v>24</v>
      </c>
      <c r="C38" s="381"/>
      <c r="D38" s="386"/>
      <c r="E38" s="375"/>
      <c r="F38" s="386"/>
      <c r="G38" s="385">
        <f>Equity!J21+0.03</f>
        <v>742.80099999999993</v>
      </c>
      <c r="H38" s="385"/>
      <c r="I38" s="385">
        <f>1321.4</f>
        <v>1321.4</v>
      </c>
      <c r="J38" s="384"/>
      <c r="K38" s="384">
        <v>799.9</v>
      </c>
      <c r="L38" s="98"/>
      <c r="M38" s="98"/>
      <c r="N38" s="30"/>
      <c r="O38" s="30"/>
      <c r="P38" s="31"/>
      <c r="Q38" s="31"/>
      <c r="R38" s="128"/>
      <c r="S38" s="31"/>
      <c r="V38" s="31"/>
      <c r="BB38"/>
      <c r="BC38"/>
      <c r="BD38"/>
      <c r="BE38"/>
    </row>
    <row r="39" spans="1:57" ht="11.45" customHeight="1">
      <c r="A39" s="381"/>
      <c r="B39" s="381" t="s">
        <v>121</v>
      </c>
      <c r="C39" s="381"/>
      <c r="D39" s="386"/>
      <c r="E39" s="375"/>
      <c r="F39" s="386"/>
      <c r="G39" s="385">
        <f>Equity!L21</f>
        <v>-67.099999999999994</v>
      </c>
      <c r="H39" s="385"/>
      <c r="I39" s="385">
        <v>-63.8</v>
      </c>
      <c r="J39" s="384"/>
      <c r="K39" s="384">
        <v>-61.9</v>
      </c>
      <c r="L39" s="98"/>
      <c r="M39" s="98"/>
      <c r="N39" s="30"/>
      <c r="O39" s="30"/>
      <c r="P39" s="31"/>
      <c r="Q39" s="31"/>
      <c r="R39" s="128"/>
      <c r="S39" s="31"/>
      <c r="V39" s="31"/>
      <c r="BB39"/>
      <c r="BC39"/>
      <c r="BD39"/>
      <c r="BE39"/>
    </row>
    <row r="40" spans="1:57" ht="11.45" customHeight="1">
      <c r="A40" s="388" t="s">
        <v>19</v>
      </c>
      <c r="B40" s="388"/>
      <c r="C40" s="388"/>
      <c r="D40" s="382"/>
      <c r="E40" s="383"/>
      <c r="F40" s="382"/>
      <c r="G40" s="389">
        <f>SUM(G37:G39)</f>
        <v>1403.0309999999999</v>
      </c>
      <c r="H40" s="385"/>
      <c r="I40" s="389">
        <f>SUM(I37:I39)</f>
        <v>1881.0000000000002</v>
      </c>
      <c r="J40" s="385"/>
      <c r="K40" s="389">
        <f>SUM(K37:K39)</f>
        <v>1463.6999999999998</v>
      </c>
      <c r="M40" s="30"/>
      <c r="N40" s="31"/>
      <c r="O40" s="31"/>
      <c r="P40" s="129"/>
      <c r="Q40" s="31"/>
      <c r="R40" s="31"/>
      <c r="S40" s="31"/>
      <c r="V40" s="31"/>
      <c r="AZ40"/>
      <c r="BA40"/>
      <c r="BB40"/>
      <c r="BC40"/>
      <c r="BD40"/>
      <c r="BE40"/>
    </row>
    <row r="41" spans="1:57" s="229" customFormat="1" ht="11.45" customHeight="1" thickBot="1">
      <c r="A41" s="395"/>
      <c r="B41" s="395" t="s">
        <v>20</v>
      </c>
      <c r="C41" s="395"/>
      <c r="D41" s="396"/>
      <c r="E41" s="377"/>
      <c r="F41" s="396"/>
      <c r="G41" s="397">
        <f>G32+G40+G28</f>
        <v>3029.1680000000001</v>
      </c>
      <c r="H41" s="398"/>
      <c r="I41" s="397">
        <f>I32+I40+I28</f>
        <v>3501.0000000000005</v>
      </c>
      <c r="J41" s="398"/>
      <c r="K41" s="397">
        <f>K32+K40+K28+0.1</f>
        <v>2914.1320000000001</v>
      </c>
      <c r="L41" s="225"/>
      <c r="M41" s="226"/>
      <c r="N41" s="227"/>
      <c r="O41" s="227"/>
      <c r="P41" s="228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</row>
    <row r="42" spans="1:57">
      <c r="A42" s="91"/>
      <c r="B42" s="1"/>
      <c r="C42" s="25"/>
      <c r="D42" s="25"/>
      <c r="E42" s="35"/>
      <c r="F42" s="25"/>
      <c r="G42" s="110"/>
      <c r="H42" s="24"/>
      <c r="J42" s="25"/>
      <c r="K42" s="24"/>
      <c r="M42" s="96"/>
      <c r="N42" s="96"/>
      <c r="O42" s="36"/>
      <c r="P42" s="30"/>
      <c r="Q42" s="30"/>
      <c r="R42" s="31"/>
      <c r="S42" s="31"/>
      <c r="T42" s="128"/>
      <c r="V42" s="31"/>
      <c r="BD42"/>
      <c r="BE42"/>
    </row>
    <row r="43" spans="1:57">
      <c r="A43" s="1"/>
      <c r="B43" s="1"/>
      <c r="C43" s="1"/>
      <c r="D43" s="1"/>
      <c r="E43" s="4"/>
      <c r="F43" s="1"/>
      <c r="G43" s="124"/>
      <c r="H43" s="17"/>
      <c r="I43" s="17"/>
      <c r="J43" s="1"/>
      <c r="K43" s="17"/>
      <c r="L43" s="17"/>
      <c r="M43" s="37"/>
      <c r="N43" s="37"/>
      <c r="O43" s="7"/>
      <c r="P43" s="30"/>
      <c r="Q43" s="30"/>
      <c r="R43" s="31"/>
      <c r="S43" s="31"/>
      <c r="T43" s="128"/>
      <c r="V43" s="31"/>
      <c r="BD43"/>
      <c r="BE43"/>
    </row>
    <row r="44" spans="1:57">
      <c r="A44" s="1"/>
      <c r="B44" s="1"/>
      <c r="C44" s="1"/>
      <c r="D44" s="1"/>
      <c r="E44" s="4"/>
      <c r="F44" s="1"/>
      <c r="G44" s="140"/>
      <c r="H44" s="17"/>
      <c r="I44" s="17"/>
      <c r="J44" s="1"/>
      <c r="K44" s="17"/>
      <c r="L44" s="17"/>
      <c r="M44" s="17"/>
      <c r="N44" s="37"/>
      <c r="O44" s="37"/>
      <c r="P44" s="37"/>
      <c r="Q44" s="7"/>
    </row>
    <row r="45" spans="1:57">
      <c r="A45" s="1"/>
      <c r="B45" s="1"/>
      <c r="C45" s="1"/>
      <c r="D45" s="1"/>
      <c r="E45" s="4"/>
      <c r="F45" s="1"/>
      <c r="G45" s="1"/>
      <c r="H45" s="17"/>
      <c r="I45" s="17"/>
      <c r="J45" s="1"/>
      <c r="K45" s="17"/>
      <c r="L45" s="17"/>
      <c r="M45" s="17"/>
      <c r="N45" s="37"/>
      <c r="O45" s="37"/>
      <c r="P45" s="37"/>
      <c r="Q45" s="7"/>
    </row>
    <row r="46" spans="1:57">
      <c r="A46" s="1"/>
      <c r="B46" s="1"/>
      <c r="C46" s="1"/>
      <c r="D46" s="1"/>
      <c r="E46" s="4"/>
      <c r="F46" s="1"/>
      <c r="G46" s="1"/>
      <c r="H46" s="17"/>
      <c r="I46" s="17"/>
      <c r="J46" s="1"/>
      <c r="K46" s="17"/>
      <c r="L46" s="17"/>
      <c r="M46" s="17"/>
      <c r="N46" s="37"/>
      <c r="O46" s="37"/>
      <c r="P46" s="37"/>
      <c r="Q46" s="7"/>
    </row>
    <row r="47" spans="1:57">
      <c r="A47" s="1"/>
      <c r="B47" s="1"/>
      <c r="C47" s="1"/>
      <c r="D47" s="1"/>
      <c r="E47" s="4"/>
      <c r="F47" s="1"/>
      <c r="G47" s="1"/>
      <c r="H47" s="17"/>
      <c r="I47" s="17"/>
      <c r="J47" s="1"/>
      <c r="K47" s="17"/>
      <c r="L47" s="17"/>
      <c r="M47" s="17"/>
      <c r="N47" s="37"/>
      <c r="O47" s="37"/>
      <c r="P47" s="37"/>
      <c r="Q47" s="7"/>
    </row>
    <row r="48" spans="1:57">
      <c r="A48" s="1"/>
      <c r="B48" s="1"/>
      <c r="C48" s="1"/>
      <c r="D48" s="1"/>
      <c r="E48" s="4"/>
      <c r="F48" s="1"/>
      <c r="G48" s="1"/>
      <c r="H48" s="17"/>
      <c r="I48" s="17"/>
      <c r="J48" s="1"/>
      <c r="K48" s="17"/>
      <c r="L48" s="17"/>
      <c r="M48" s="17"/>
      <c r="N48" s="37"/>
      <c r="O48" s="37"/>
      <c r="P48" s="37"/>
      <c r="Q48" s="1"/>
    </row>
    <row r="49" spans="1:19">
      <c r="A49" s="1"/>
      <c r="B49" s="1"/>
      <c r="C49" s="1"/>
      <c r="D49" s="1"/>
      <c r="E49" s="4"/>
      <c r="F49" s="1"/>
      <c r="G49" s="1"/>
      <c r="H49" s="17"/>
      <c r="I49" s="17"/>
      <c r="J49" s="1"/>
      <c r="K49" s="17"/>
      <c r="L49" s="17"/>
      <c r="M49" s="17"/>
      <c r="N49" s="97"/>
      <c r="O49" s="97"/>
      <c r="P49" s="97"/>
      <c r="Q49" s="17"/>
      <c r="R49" s="18"/>
      <c r="S49" s="18"/>
    </row>
    <row r="50" spans="1:19">
      <c r="A50" s="1"/>
      <c r="B50" s="1"/>
      <c r="C50" s="1"/>
      <c r="D50" s="1"/>
      <c r="E50" s="4"/>
      <c r="F50" s="1"/>
      <c r="G50" s="1"/>
      <c r="H50" s="17"/>
      <c r="I50" s="17"/>
      <c r="J50" s="1"/>
      <c r="K50" s="17"/>
      <c r="L50" s="17"/>
      <c r="M50" s="17"/>
      <c r="N50" s="97"/>
      <c r="O50" s="97"/>
      <c r="P50" s="97"/>
      <c r="Q50" s="17"/>
      <c r="R50" s="18"/>
      <c r="S50" s="18"/>
    </row>
    <row r="51" spans="1:19">
      <c r="A51" s="1"/>
      <c r="B51" s="1"/>
      <c r="C51" s="1"/>
      <c r="D51" s="1"/>
      <c r="E51" s="4"/>
      <c r="F51" s="1"/>
      <c r="G51" s="1"/>
      <c r="H51" s="17"/>
      <c r="I51" s="17"/>
      <c r="J51" s="1"/>
      <c r="K51" s="17"/>
      <c r="L51" s="17"/>
      <c r="M51" s="17"/>
      <c r="N51" s="97"/>
      <c r="O51" s="97"/>
      <c r="P51" s="97"/>
      <c r="Q51" s="17"/>
      <c r="R51" s="18"/>
      <c r="S51" s="18"/>
    </row>
    <row r="52" spans="1:19">
      <c r="A52" s="1"/>
      <c r="B52" s="1"/>
      <c r="C52" s="1"/>
      <c r="D52" s="1"/>
      <c r="E52" s="4"/>
      <c r="F52" s="1"/>
      <c r="G52" s="1"/>
      <c r="H52" s="17"/>
      <c r="I52" s="17"/>
      <c r="J52" s="1"/>
      <c r="K52" s="17"/>
      <c r="L52" s="17"/>
      <c r="M52" s="17"/>
      <c r="N52" s="97"/>
      <c r="O52" s="97"/>
      <c r="P52" s="97"/>
      <c r="Q52" s="17"/>
      <c r="R52" s="18"/>
      <c r="S52" s="18"/>
    </row>
    <row r="53" spans="1:19">
      <c r="A53" s="1"/>
      <c r="B53" s="1"/>
      <c r="C53" s="1"/>
      <c r="D53" s="1"/>
      <c r="E53" s="4"/>
      <c r="F53" s="1"/>
      <c r="G53" s="1"/>
      <c r="H53" s="17"/>
      <c r="I53" s="17"/>
      <c r="J53" s="1"/>
      <c r="K53" s="17"/>
      <c r="L53" s="17"/>
      <c r="M53" s="17"/>
      <c r="N53" s="97"/>
      <c r="O53" s="97"/>
      <c r="P53" s="97"/>
      <c r="Q53" s="17"/>
      <c r="R53" s="18"/>
      <c r="S53" s="18"/>
    </row>
  </sheetData>
  <mergeCells count="2">
    <mergeCell ref="G3:I3"/>
    <mergeCell ref="A1:M1"/>
  </mergeCells>
  <phoneticPr fontId="0" type="noConversion"/>
  <printOptions horizontalCentered="1" verticalCentered="1"/>
  <pageMargins left="0.51181102362204722" right="0" top="0.39370078740157483" bottom="0" header="0.31496062992125984" footer="0.23622047244094491"/>
  <pageSetup paperSize="9" scale="8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69"/>
  <sheetViews>
    <sheetView showGridLines="0" zoomScaleNormal="100" workbookViewId="0">
      <selection sqref="A1:L1"/>
    </sheetView>
  </sheetViews>
  <sheetFormatPr defaultColWidth="9.140625" defaultRowHeight="12.75"/>
  <cols>
    <col min="1" max="1" width="2.140625" style="45" customWidth="1"/>
    <col min="2" max="2" width="0.7109375" style="45" customWidth="1"/>
    <col min="3" max="3" width="1.28515625" style="45" customWidth="1"/>
    <col min="4" max="4" width="62.28515625" style="45" customWidth="1"/>
    <col min="5" max="5" width="1.7109375" style="45" customWidth="1"/>
    <col min="6" max="6" width="12.28515625" style="45" customWidth="1"/>
    <col min="7" max="7" width="1.140625" style="45" customWidth="1"/>
    <col min="8" max="8" width="12.28515625" style="45" customWidth="1"/>
    <col min="9" max="9" width="1.7109375" style="45" customWidth="1"/>
    <col min="10" max="10" width="14.42578125" style="45" customWidth="1"/>
    <col min="11" max="11" width="3.85546875" style="45" customWidth="1"/>
    <col min="12" max="13" width="1.140625" style="45" customWidth="1"/>
    <col min="14" max="14" width="12.28515625" style="45" customWidth="1"/>
    <col min="15" max="15" width="1.140625" style="45" customWidth="1"/>
    <col min="16" max="16" width="9.140625" style="45" hidden="1" customWidth="1"/>
    <col min="17" max="16384" width="9.140625" style="45"/>
  </cols>
  <sheetData>
    <row r="1" spans="1:21" s="1" customFormat="1" ht="18.75">
      <c r="A1" s="509" t="s">
        <v>102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117"/>
      <c r="N1" s="117"/>
      <c r="O1" s="117"/>
      <c r="P1" s="8"/>
      <c r="Q1" s="8"/>
      <c r="R1" s="137"/>
      <c r="S1" s="8"/>
      <c r="T1" s="8"/>
      <c r="U1" s="8"/>
    </row>
    <row r="2" spans="1:21" s="1" customFormat="1" ht="11.25" customHeight="1" thickBot="1">
      <c r="A2" s="203"/>
      <c r="B2" s="203"/>
      <c r="C2" s="203"/>
      <c r="D2" s="203"/>
      <c r="E2" s="203"/>
      <c r="F2" s="218"/>
      <c r="G2" s="218"/>
      <c r="H2" s="219"/>
      <c r="I2" s="203"/>
      <c r="J2" s="218"/>
      <c r="K2" s="219"/>
      <c r="L2" s="219"/>
      <c r="M2" s="92"/>
      <c r="N2" s="92"/>
      <c r="O2" s="141"/>
      <c r="P2" s="8"/>
      <c r="Q2" s="8"/>
      <c r="R2" s="137"/>
      <c r="S2" s="8"/>
      <c r="T2" s="8"/>
      <c r="U2" s="8"/>
    </row>
    <row r="3" spans="1:21" s="43" customFormat="1" ht="11.45" customHeight="1">
      <c r="A3" s="161"/>
      <c r="B3" s="161"/>
      <c r="C3" s="161"/>
      <c r="D3" s="161"/>
      <c r="E3" s="161"/>
      <c r="F3" s="510" t="s">
        <v>6</v>
      </c>
      <c r="G3" s="510"/>
      <c r="H3" s="510"/>
      <c r="I3" s="161"/>
      <c r="J3" s="510" t="s">
        <v>21</v>
      </c>
      <c r="K3" s="510"/>
      <c r="L3" s="173"/>
      <c r="M3" s="47"/>
      <c r="N3" s="47"/>
      <c r="O3" s="46"/>
      <c r="P3" s="47"/>
    </row>
    <row r="4" spans="1:21" ht="11.45" customHeight="1">
      <c r="A4" s="161"/>
      <c r="B4" s="161"/>
      <c r="C4" s="161"/>
      <c r="D4" s="174"/>
      <c r="E4" s="174"/>
      <c r="F4" s="511" t="s">
        <v>217</v>
      </c>
      <c r="G4" s="511"/>
      <c r="H4" s="511"/>
      <c r="I4" s="174"/>
      <c r="J4" s="511" t="s">
        <v>218</v>
      </c>
      <c r="K4" s="511"/>
      <c r="L4" s="175"/>
      <c r="M4" s="146"/>
      <c r="N4" s="146"/>
      <c r="O4" s="46"/>
      <c r="P4" s="48"/>
    </row>
    <row r="5" spans="1:21" ht="11.45" customHeight="1" thickBot="1">
      <c r="A5" s="176" t="s">
        <v>107</v>
      </c>
      <c r="B5" s="172"/>
      <c r="C5" s="172"/>
      <c r="D5" s="177"/>
      <c r="E5" s="174"/>
      <c r="F5" s="178">
        <v>2016</v>
      </c>
      <c r="G5" s="172"/>
      <c r="H5" s="178">
        <v>2015</v>
      </c>
      <c r="I5" s="174"/>
      <c r="J5" s="178">
        <v>2015</v>
      </c>
      <c r="K5" s="172"/>
      <c r="L5" s="178"/>
      <c r="M5" s="102"/>
      <c r="N5" s="102"/>
      <c r="O5" s="46"/>
    </row>
    <row r="6" spans="1:21" ht="11.45" customHeight="1">
      <c r="A6" s="179"/>
      <c r="B6" s="179"/>
      <c r="C6" s="179"/>
      <c r="D6" s="179"/>
      <c r="E6" s="179"/>
      <c r="F6" s="180" t="s">
        <v>0</v>
      </c>
      <c r="G6" s="180"/>
      <c r="H6" s="180"/>
      <c r="I6" s="179"/>
      <c r="J6" s="180"/>
      <c r="K6" s="180"/>
      <c r="L6" s="180"/>
      <c r="M6" s="100"/>
      <c r="N6" s="100"/>
      <c r="O6" s="100"/>
    </row>
    <row r="7" spans="1:21" ht="11.45" customHeight="1">
      <c r="A7" s="181"/>
      <c r="B7" s="182" t="s">
        <v>187</v>
      </c>
      <c r="C7" s="183"/>
      <c r="D7" s="183"/>
      <c r="E7" s="184"/>
      <c r="F7" s="168">
        <f>'IS &amp; OCI'!F22</f>
        <v>-57.12900000000004</v>
      </c>
      <c r="G7" s="223"/>
      <c r="H7" s="168">
        <f>'IS &amp; OCI'!H22</f>
        <v>-19.499999999999993</v>
      </c>
      <c r="I7" s="184"/>
      <c r="J7" s="168">
        <v>-527.9</v>
      </c>
      <c r="K7" s="223"/>
      <c r="L7" s="168"/>
      <c r="M7" s="105"/>
      <c r="N7" s="105"/>
      <c r="O7" s="112"/>
    </row>
    <row r="8" spans="1:21" ht="11.45" customHeight="1">
      <c r="A8" s="181"/>
      <c r="B8" s="179"/>
      <c r="C8" s="183" t="s">
        <v>205</v>
      </c>
      <c r="D8" s="186"/>
      <c r="E8" s="184"/>
      <c r="F8" s="416">
        <v>108.8</v>
      </c>
      <c r="G8" s="187"/>
      <c r="H8" s="169">
        <v>114.1</v>
      </c>
      <c r="I8" s="184"/>
      <c r="J8" s="169">
        <v>865.8</v>
      </c>
      <c r="K8" s="187"/>
      <c r="L8" s="169"/>
      <c r="M8" s="103"/>
      <c r="N8" s="103"/>
      <c r="O8" s="109"/>
      <c r="P8" s="414" t="s">
        <v>128</v>
      </c>
    </row>
    <row r="9" spans="1:21" ht="11.45" customHeight="1">
      <c r="A9" s="179"/>
      <c r="B9" s="179"/>
      <c r="C9" s="188" t="s">
        <v>237</v>
      </c>
      <c r="D9" s="186"/>
      <c r="E9" s="189"/>
      <c r="F9" s="416">
        <f>-'IS &amp; OCI'!F17</f>
        <v>25.321999999999999</v>
      </c>
      <c r="G9" s="187"/>
      <c r="H9" s="169">
        <v>7.6</v>
      </c>
      <c r="I9" s="189"/>
      <c r="J9" s="169">
        <v>16.100000000000001</v>
      </c>
      <c r="K9" s="187"/>
      <c r="L9" s="169"/>
      <c r="M9" s="103"/>
      <c r="N9" s="103"/>
      <c r="O9" s="109"/>
      <c r="P9" s="415" t="s">
        <v>129</v>
      </c>
    </row>
    <row r="10" spans="1:21" ht="11.45" customHeight="1">
      <c r="A10" s="179"/>
      <c r="B10" s="179"/>
      <c r="C10" s="183" t="s">
        <v>13</v>
      </c>
      <c r="D10" s="186"/>
      <c r="E10" s="179"/>
      <c r="F10" s="416">
        <f>-'IS &amp; OCI'!F18</f>
        <v>6.7990000000000004</v>
      </c>
      <c r="G10" s="187"/>
      <c r="H10" s="169">
        <v>7.8</v>
      </c>
      <c r="I10" s="179"/>
      <c r="J10" s="169">
        <v>29.5</v>
      </c>
      <c r="K10" s="187"/>
      <c r="L10" s="169"/>
      <c r="M10" s="103"/>
      <c r="N10" s="103"/>
      <c r="O10" s="109"/>
      <c r="P10" s="414" t="s">
        <v>201</v>
      </c>
    </row>
    <row r="11" spans="1:21" ht="11.45" customHeight="1">
      <c r="A11" s="181"/>
      <c r="B11" s="179"/>
      <c r="C11" s="183" t="s">
        <v>204</v>
      </c>
      <c r="D11" s="186"/>
      <c r="E11" s="189"/>
      <c r="F11" s="416">
        <v>1</v>
      </c>
      <c r="G11" s="187"/>
      <c r="H11" s="169">
        <v>1</v>
      </c>
      <c r="I11" s="189"/>
      <c r="J11" s="169">
        <v>0.3</v>
      </c>
      <c r="K11" s="187"/>
      <c r="L11" s="169"/>
      <c r="M11" s="103"/>
      <c r="N11" s="103"/>
      <c r="O11" s="109"/>
      <c r="P11" s="414"/>
    </row>
    <row r="12" spans="1:21" ht="11.45" customHeight="1">
      <c r="A12" s="181"/>
      <c r="B12" s="179"/>
      <c r="C12" s="186" t="s">
        <v>90</v>
      </c>
      <c r="D12" s="186"/>
      <c r="E12" s="189"/>
      <c r="F12" s="416">
        <v>-1.5</v>
      </c>
      <c r="G12" s="187"/>
      <c r="H12" s="169">
        <v>-11.6</v>
      </c>
      <c r="I12" s="189"/>
      <c r="J12" s="169">
        <v>-25.2</v>
      </c>
      <c r="K12" s="187"/>
      <c r="L12" s="169"/>
      <c r="M12" s="103"/>
      <c r="N12" s="103"/>
      <c r="O12" s="109"/>
      <c r="P12" s="414"/>
    </row>
    <row r="13" spans="1:21" ht="11.45" customHeight="1">
      <c r="A13" s="181"/>
      <c r="B13" s="179"/>
      <c r="C13" s="183" t="s">
        <v>89</v>
      </c>
      <c r="D13" s="186"/>
      <c r="E13" s="189"/>
      <c r="F13" s="416">
        <v>4.3</v>
      </c>
      <c r="G13" s="187"/>
      <c r="H13" s="169">
        <v>2.7</v>
      </c>
      <c r="I13" s="189"/>
      <c r="J13" s="169">
        <v>14.5</v>
      </c>
      <c r="K13" s="187"/>
      <c r="L13" s="169"/>
      <c r="M13" s="103"/>
      <c r="N13" s="103"/>
      <c r="O13" s="109"/>
      <c r="P13" s="415" t="s">
        <v>130</v>
      </c>
    </row>
    <row r="14" spans="1:21" ht="11.45" customHeight="1">
      <c r="A14" s="181"/>
      <c r="B14" s="179"/>
      <c r="C14" s="183" t="s">
        <v>99</v>
      </c>
      <c r="D14" s="186"/>
      <c r="E14" s="190"/>
      <c r="F14" s="416">
        <v>56.1</v>
      </c>
      <c r="G14" s="187"/>
      <c r="H14" s="169">
        <v>147.30000000000001</v>
      </c>
      <c r="I14" s="190"/>
      <c r="J14" s="169">
        <v>172.1</v>
      </c>
      <c r="K14" s="187"/>
      <c r="L14" s="169"/>
      <c r="M14" s="103"/>
      <c r="N14" s="103"/>
      <c r="O14" s="103"/>
    </row>
    <row r="15" spans="1:21" ht="11.45" customHeight="1">
      <c r="A15" s="181"/>
      <c r="B15" s="179"/>
      <c r="C15" s="183" t="s">
        <v>88</v>
      </c>
      <c r="D15" s="186"/>
      <c r="E15" s="189"/>
      <c r="F15" s="416">
        <v>-1.3</v>
      </c>
      <c r="G15" s="187"/>
      <c r="H15" s="169">
        <v>-32.6</v>
      </c>
      <c r="I15" s="189"/>
      <c r="J15" s="169">
        <v>-33.9</v>
      </c>
      <c r="K15" s="187"/>
      <c r="L15" s="169"/>
      <c r="M15" s="103"/>
      <c r="N15" s="103"/>
      <c r="O15" s="109"/>
    </row>
    <row r="16" spans="1:21" ht="11.45" customHeight="1">
      <c r="A16" s="181"/>
      <c r="B16" s="179"/>
      <c r="C16" s="183" t="s">
        <v>135</v>
      </c>
      <c r="D16" s="186"/>
      <c r="E16" s="189"/>
      <c r="F16" s="416">
        <v>0.1</v>
      </c>
      <c r="G16" s="187"/>
      <c r="H16" s="169">
        <v>18.100000000000001</v>
      </c>
      <c r="I16" s="189"/>
      <c r="J16" s="169">
        <v>0.4</v>
      </c>
      <c r="K16" s="187"/>
      <c r="L16" s="169"/>
      <c r="M16" s="103"/>
      <c r="N16" s="103"/>
      <c r="O16" s="103"/>
    </row>
    <row r="17" spans="1:15" ht="11.45" customHeight="1">
      <c r="A17" s="181"/>
      <c r="B17" s="179"/>
      <c r="C17" s="183" t="s">
        <v>104</v>
      </c>
      <c r="D17" s="186"/>
      <c r="E17" s="189"/>
      <c r="F17" s="416">
        <v>-9.1999999999999993</v>
      </c>
      <c r="G17" s="187"/>
      <c r="H17" s="169">
        <v>-22.5</v>
      </c>
      <c r="I17" s="189"/>
      <c r="J17" s="169">
        <v>-23.6</v>
      </c>
      <c r="K17" s="187"/>
      <c r="L17" s="169"/>
      <c r="M17" s="103"/>
      <c r="N17" s="103"/>
      <c r="O17" s="109"/>
    </row>
    <row r="18" spans="1:15" ht="11.45" customHeight="1">
      <c r="A18" s="191"/>
      <c r="B18" s="192" t="s">
        <v>180</v>
      </c>
      <c r="C18" s="192"/>
      <c r="D18" s="193"/>
      <c r="E18" s="194"/>
      <c r="F18" s="428">
        <f>SUM(F7:F17)</f>
        <v>133.29199999999994</v>
      </c>
      <c r="G18" s="223"/>
      <c r="H18" s="171">
        <f>SUM(H7:H17)</f>
        <v>212.4</v>
      </c>
      <c r="I18" s="194"/>
      <c r="J18" s="171">
        <f>SUM(J7:J17)-0.2</f>
        <v>487.90000000000003</v>
      </c>
      <c r="K18" s="223"/>
      <c r="L18" s="168"/>
      <c r="M18" s="105"/>
      <c r="N18" s="105"/>
      <c r="O18" s="106"/>
    </row>
    <row r="19" spans="1:15" ht="11.45" customHeight="1">
      <c r="A19" s="181"/>
      <c r="B19" s="184" t="s">
        <v>87</v>
      </c>
      <c r="C19" s="184"/>
      <c r="D19" s="184"/>
      <c r="E19" s="196"/>
      <c r="F19" s="416">
        <v>-48.3</v>
      </c>
      <c r="G19" s="185"/>
      <c r="H19" s="169">
        <v>-64</v>
      </c>
      <c r="I19" s="196"/>
      <c r="J19" s="169">
        <v>-303.3</v>
      </c>
      <c r="K19" s="185"/>
      <c r="L19" s="169"/>
      <c r="M19" s="103"/>
      <c r="N19" s="103"/>
      <c r="O19" s="106"/>
    </row>
    <row r="20" spans="1:15" ht="11.45" customHeight="1">
      <c r="A20" s="181"/>
      <c r="B20" s="184" t="s">
        <v>100</v>
      </c>
      <c r="C20" s="184"/>
      <c r="D20" s="184"/>
      <c r="E20" s="196"/>
      <c r="F20" s="416">
        <v>-114.4</v>
      </c>
      <c r="G20" s="185"/>
      <c r="H20" s="169">
        <v>-30.7</v>
      </c>
      <c r="I20" s="196"/>
      <c r="J20" s="169">
        <v>-164</v>
      </c>
      <c r="K20" s="185"/>
      <c r="L20" s="169"/>
      <c r="M20" s="103"/>
      <c r="N20" s="103"/>
      <c r="O20" s="106"/>
    </row>
    <row r="21" spans="1:15" ht="11.45" customHeight="1">
      <c r="A21" s="181"/>
      <c r="B21" s="184" t="s">
        <v>86</v>
      </c>
      <c r="C21" s="184"/>
      <c r="D21" s="179"/>
      <c r="E21" s="196"/>
      <c r="F21" s="416">
        <v>-2.9</v>
      </c>
      <c r="G21" s="185"/>
      <c r="H21" s="169">
        <v>-4.9000000000000004</v>
      </c>
      <c r="I21" s="196"/>
      <c r="J21" s="169">
        <v>-19</v>
      </c>
      <c r="K21" s="185"/>
      <c r="L21" s="169"/>
      <c r="M21" s="103"/>
      <c r="N21" s="103"/>
      <c r="O21" s="106"/>
    </row>
    <row r="22" spans="1:15" ht="11.45" customHeight="1">
      <c r="A22" s="181"/>
      <c r="B22" s="184" t="s">
        <v>105</v>
      </c>
      <c r="C22" s="184"/>
      <c r="D22" s="153"/>
      <c r="E22" s="196"/>
      <c r="F22" s="416">
        <v>-93.3</v>
      </c>
      <c r="G22" s="185"/>
      <c r="H22" s="169">
        <v>5.0999999999999996</v>
      </c>
      <c r="I22" s="196"/>
      <c r="J22" s="169">
        <v>-24.2</v>
      </c>
      <c r="K22" s="185"/>
      <c r="L22" s="169"/>
      <c r="M22" s="103"/>
      <c r="N22" s="103"/>
      <c r="O22" s="105"/>
    </row>
    <row r="23" spans="1:15" ht="11.45" customHeight="1">
      <c r="A23" s="181"/>
      <c r="B23" s="153" t="s">
        <v>133</v>
      </c>
      <c r="C23" s="153"/>
      <c r="D23" s="153"/>
      <c r="E23" s="196"/>
      <c r="F23" s="416">
        <v>0</v>
      </c>
      <c r="G23" s="185"/>
      <c r="H23" s="169">
        <v>0</v>
      </c>
      <c r="I23" s="196"/>
      <c r="J23" s="169">
        <v>88.6</v>
      </c>
      <c r="K23" s="185"/>
      <c r="L23" s="169"/>
      <c r="M23" s="103"/>
      <c r="N23" s="103"/>
      <c r="O23" s="105"/>
    </row>
    <row r="24" spans="1:15" ht="11.45" customHeight="1">
      <c r="A24" s="197"/>
      <c r="B24" s="184" t="s">
        <v>131</v>
      </c>
      <c r="C24" s="184"/>
      <c r="D24" s="184"/>
      <c r="E24" s="196"/>
      <c r="F24" s="416">
        <v>-1.1000000000000001</v>
      </c>
      <c r="G24" s="185"/>
      <c r="H24" s="169">
        <v>-1.9</v>
      </c>
      <c r="I24" s="196"/>
      <c r="J24" s="169">
        <v>-5</v>
      </c>
      <c r="K24" s="185"/>
      <c r="L24" s="169"/>
      <c r="M24" s="103"/>
      <c r="N24" s="103"/>
      <c r="O24" s="106"/>
    </row>
    <row r="25" spans="1:15" ht="11.45" customHeight="1">
      <c r="A25" s="191"/>
      <c r="B25" s="192" t="s">
        <v>132</v>
      </c>
      <c r="C25" s="193"/>
      <c r="D25" s="192"/>
      <c r="E25" s="194"/>
      <c r="F25" s="428">
        <f>SUM(F19:F24)</f>
        <v>-260</v>
      </c>
      <c r="G25" s="223"/>
      <c r="H25" s="171">
        <f>SUM(H19:H24)</f>
        <v>-96.40000000000002</v>
      </c>
      <c r="I25" s="194"/>
      <c r="J25" s="171">
        <f>SUM(J19:J24)</f>
        <v>-426.9</v>
      </c>
      <c r="K25" s="223"/>
      <c r="L25" s="168"/>
      <c r="M25" s="105"/>
      <c r="N25" s="105"/>
      <c r="O25" s="106"/>
    </row>
    <row r="26" spans="1:15" ht="11.45" customHeight="1">
      <c r="A26" s="197"/>
      <c r="B26" s="198" t="s">
        <v>111</v>
      </c>
      <c r="C26" s="198"/>
      <c r="D26" s="198"/>
      <c r="E26" s="196"/>
      <c r="F26" s="441">
        <v>78.599999999999994</v>
      </c>
      <c r="G26" s="185"/>
      <c r="H26" s="169">
        <v>0</v>
      </c>
      <c r="I26" s="196"/>
      <c r="J26" s="169">
        <v>35.799999999999997</v>
      </c>
      <c r="K26" s="185"/>
      <c r="L26" s="169"/>
      <c r="M26" s="103"/>
      <c r="N26" s="103"/>
      <c r="O26" s="106"/>
    </row>
    <row r="27" spans="1:15" ht="11.45" customHeight="1">
      <c r="A27" s="197"/>
      <c r="B27" s="198" t="s">
        <v>182</v>
      </c>
      <c r="C27" s="198"/>
      <c r="D27" s="198"/>
      <c r="E27" s="199"/>
      <c r="F27" s="441">
        <v>-6.2</v>
      </c>
      <c r="G27" s="170"/>
      <c r="H27" s="169">
        <v>-6.2</v>
      </c>
      <c r="I27" s="199"/>
      <c r="J27" s="169">
        <v>-24.8</v>
      </c>
      <c r="K27" s="170"/>
      <c r="L27" s="169"/>
      <c r="M27" s="103"/>
      <c r="N27" s="103"/>
      <c r="O27" s="105"/>
    </row>
    <row r="28" spans="1:15" ht="11.45" customHeight="1">
      <c r="A28" s="197"/>
      <c r="B28" s="198" t="s">
        <v>137</v>
      </c>
      <c r="C28" s="198"/>
      <c r="D28" s="198"/>
      <c r="E28" s="199"/>
      <c r="F28" s="416">
        <v>95</v>
      </c>
      <c r="G28" s="170"/>
      <c r="H28" s="169">
        <v>-10</v>
      </c>
      <c r="I28" s="199"/>
      <c r="J28" s="169">
        <v>-75</v>
      </c>
      <c r="K28" s="170"/>
      <c r="L28" s="169"/>
      <c r="M28" s="103"/>
      <c r="N28" s="103"/>
      <c r="O28" s="105"/>
    </row>
    <row r="29" spans="1:15" ht="11.45" hidden="1" customHeight="1">
      <c r="A29" s="197"/>
      <c r="B29" s="198" t="s">
        <v>85</v>
      </c>
      <c r="C29" s="198"/>
      <c r="D29" s="153"/>
      <c r="E29" s="196"/>
      <c r="F29" s="416">
        <v>0</v>
      </c>
      <c r="G29" s="185"/>
      <c r="H29" s="169">
        <v>0</v>
      </c>
      <c r="I29" s="196"/>
      <c r="J29" s="169">
        <v>0</v>
      </c>
      <c r="K29" s="185"/>
      <c r="L29" s="169"/>
      <c r="M29" s="103"/>
      <c r="N29" s="103"/>
      <c r="O29" s="106"/>
    </row>
    <row r="30" spans="1:15" ht="11.45" customHeight="1">
      <c r="A30" s="181"/>
      <c r="B30" s="198" t="s">
        <v>211</v>
      </c>
      <c r="C30" s="198"/>
      <c r="D30" s="153"/>
      <c r="E30" s="196"/>
      <c r="F30" s="416">
        <v>0</v>
      </c>
      <c r="G30" s="187"/>
      <c r="H30" s="169">
        <v>0</v>
      </c>
      <c r="I30" s="196"/>
      <c r="J30" s="169">
        <v>104.2</v>
      </c>
      <c r="K30" s="187"/>
      <c r="L30" s="169"/>
      <c r="M30" s="103"/>
      <c r="N30" s="103"/>
      <c r="O30" s="109"/>
    </row>
    <row r="31" spans="1:15" ht="11.45" customHeight="1">
      <c r="A31" s="181"/>
      <c r="B31" s="198" t="s">
        <v>93</v>
      </c>
      <c r="C31" s="198"/>
      <c r="D31" s="153"/>
      <c r="E31" s="196"/>
      <c r="F31" s="416">
        <v>0</v>
      </c>
      <c r="G31" s="187"/>
      <c r="H31" s="169">
        <v>0</v>
      </c>
      <c r="I31" s="196"/>
      <c r="J31" s="169">
        <v>-20.3</v>
      </c>
      <c r="K31" s="187"/>
      <c r="L31" s="169"/>
      <c r="M31" s="103"/>
      <c r="N31" s="103"/>
      <c r="O31" s="109"/>
    </row>
    <row r="32" spans="1:15" ht="11.45" customHeight="1">
      <c r="A32" s="181"/>
      <c r="B32" s="198" t="s">
        <v>84</v>
      </c>
      <c r="C32" s="198"/>
      <c r="D32" s="198"/>
      <c r="E32" s="196"/>
      <c r="F32" s="416">
        <v>-5.8</v>
      </c>
      <c r="G32" s="187"/>
      <c r="H32" s="169">
        <v>-5.6</v>
      </c>
      <c r="I32" s="196"/>
      <c r="J32" s="169">
        <v>-54</v>
      </c>
      <c r="K32" s="187"/>
      <c r="L32" s="169"/>
      <c r="M32" s="103"/>
      <c r="N32" s="103"/>
      <c r="O32" s="109"/>
    </row>
    <row r="33" spans="1:15" ht="11.45" customHeight="1">
      <c r="A33" s="191"/>
      <c r="B33" s="192" t="s">
        <v>101</v>
      </c>
      <c r="C33" s="193"/>
      <c r="D33" s="192"/>
      <c r="E33" s="194"/>
      <c r="F33" s="428">
        <f>SUM(F26:F32)</f>
        <v>161.59999999999997</v>
      </c>
      <c r="G33" s="223"/>
      <c r="H33" s="428">
        <f>SUM(H26:H32)</f>
        <v>-21.799999999999997</v>
      </c>
      <c r="I33" s="194"/>
      <c r="J33" s="171">
        <f>SUM(J26:J32)</f>
        <v>-34.099999999999994</v>
      </c>
      <c r="K33" s="223"/>
      <c r="L33" s="168"/>
      <c r="M33" s="105"/>
      <c r="N33" s="105"/>
      <c r="O33" s="106"/>
    </row>
    <row r="34" spans="1:15" ht="11.45" customHeight="1">
      <c r="A34" s="197"/>
      <c r="B34" s="184" t="s">
        <v>183</v>
      </c>
      <c r="C34" s="184"/>
      <c r="D34" s="197"/>
      <c r="E34" s="194"/>
      <c r="F34" s="169">
        <f>+F33+F25+F18-0.1</f>
        <v>34.791999999999909</v>
      </c>
      <c r="G34" s="185"/>
      <c r="H34" s="169">
        <f>+H33+H25+H18</f>
        <v>94.199999999999989</v>
      </c>
      <c r="I34" s="194"/>
      <c r="J34" s="169">
        <f>+J33+J25+J18</f>
        <v>26.900000000000034</v>
      </c>
      <c r="K34" s="185"/>
      <c r="L34" s="169"/>
      <c r="M34" s="103"/>
      <c r="N34" s="103"/>
      <c r="O34" s="106"/>
    </row>
    <row r="35" spans="1:15" ht="11.45" customHeight="1">
      <c r="A35" s="197"/>
      <c r="B35" s="184" t="s">
        <v>83</v>
      </c>
      <c r="C35" s="184"/>
      <c r="D35" s="197"/>
      <c r="E35" s="194"/>
      <c r="F35" s="169">
        <v>81.599999999999994</v>
      </c>
      <c r="G35" s="185"/>
      <c r="H35" s="169">
        <v>54.7</v>
      </c>
      <c r="I35" s="194"/>
      <c r="J35" s="169">
        <v>54.7</v>
      </c>
      <c r="K35" s="185"/>
      <c r="L35" s="169"/>
      <c r="M35" s="103"/>
      <c r="N35" s="103"/>
      <c r="O35" s="106"/>
    </row>
    <row r="36" spans="1:15" ht="11.45" customHeight="1" thickBot="1">
      <c r="A36" s="200" t="s">
        <v>82</v>
      </c>
      <c r="B36" s="200"/>
      <c r="C36" s="200"/>
      <c r="D36" s="200"/>
      <c r="E36" s="194"/>
      <c r="F36" s="201">
        <f>SUM(F34:F35)</f>
        <v>116.39199999999991</v>
      </c>
      <c r="G36" s="202"/>
      <c r="H36" s="201">
        <f>SUM(H34:H35)</f>
        <v>148.89999999999998</v>
      </c>
      <c r="I36" s="194"/>
      <c r="J36" s="201">
        <f>SUM(J34:J35)</f>
        <v>81.600000000000037</v>
      </c>
      <c r="K36" s="202"/>
      <c r="L36" s="168"/>
      <c r="M36" s="108"/>
      <c r="N36" s="108"/>
      <c r="O36" s="118"/>
    </row>
    <row r="37" spans="1:15">
      <c r="A37" s="1"/>
      <c r="B37" s="2" t="s">
        <v>0</v>
      </c>
      <c r="C37" s="2"/>
      <c r="D37" s="2"/>
      <c r="E37" s="2"/>
      <c r="F37" s="2"/>
      <c r="G37" s="2"/>
      <c r="H37" s="32"/>
      <c r="I37" s="2"/>
      <c r="J37" s="2"/>
      <c r="K37" s="32"/>
      <c r="L37" s="2"/>
      <c r="M37" s="2"/>
      <c r="N37" s="2"/>
      <c r="O37" s="2"/>
    </row>
    <row r="38" spans="1:15">
      <c r="A38" s="43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2"/>
      <c r="O38" s="90"/>
    </row>
    <row r="39" spans="1:15" hidden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90"/>
      <c r="O39" s="43"/>
    </row>
    <row r="40" spans="1:15">
      <c r="A40" s="43" t="s">
        <v>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>
      <c r="A41" s="43" t="s">
        <v>0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>
      <c r="A42" s="43"/>
      <c r="B42" s="43"/>
      <c r="C42" s="43"/>
      <c r="D42" s="43" t="s">
        <v>116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1: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1: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1: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1: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1: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1: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1: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1: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1:15">
      <c r="N69" s="43"/>
    </row>
  </sheetData>
  <mergeCells count="5">
    <mergeCell ref="J3:K3"/>
    <mergeCell ref="J4:K4"/>
    <mergeCell ref="A1:L1"/>
    <mergeCell ref="F3:H3"/>
    <mergeCell ref="F4:H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85" orientation="portrait" r:id="rId1"/>
  <headerFooter alignWithMargins="0"/>
  <colBreaks count="1" manualBreakCount="1">
    <brk id="13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1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45" customWidth="1"/>
    <col min="2" max="2" width="41.5703125" style="45" customWidth="1"/>
    <col min="3" max="3" width="1.7109375" style="45" customWidth="1"/>
    <col min="4" max="4" width="9.5703125" style="45" customWidth="1"/>
    <col min="5" max="5" width="1.7109375" style="45" customWidth="1"/>
    <col min="6" max="6" width="8.85546875" style="45" customWidth="1"/>
    <col min="7" max="7" width="1.7109375" style="45" customWidth="1"/>
    <col min="8" max="8" width="8.7109375" style="45" customWidth="1"/>
    <col min="9" max="9" width="1.7109375" style="45" customWidth="1"/>
    <col min="10" max="10" width="10.85546875" style="45" bestFit="1" customWidth="1"/>
    <col min="11" max="11" width="1.7109375" style="45" customWidth="1"/>
    <col min="12" max="12" width="12.85546875" style="45" customWidth="1"/>
    <col min="13" max="13" width="1.7109375" style="45" customWidth="1"/>
    <col min="14" max="14" width="9.28515625" style="45" customWidth="1"/>
    <col min="15" max="15" width="1.7109375" style="45" customWidth="1"/>
    <col min="16" max="16" width="11.7109375" style="45" customWidth="1"/>
    <col min="17" max="18" width="9.140625" style="45"/>
    <col min="19" max="19" width="11.140625" style="45" bestFit="1" customWidth="1"/>
    <col min="20" max="16384" width="9.140625" style="45"/>
  </cols>
  <sheetData>
    <row r="1" spans="1:26" s="1" customFormat="1" ht="18.75">
      <c r="A1" s="509" t="s">
        <v>126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117"/>
      <c r="P1" s="117"/>
      <c r="Q1" s="117"/>
      <c r="R1" s="9"/>
      <c r="S1" s="127"/>
      <c r="T1" s="8"/>
      <c r="U1" s="8"/>
      <c r="V1" s="8"/>
      <c r="W1" s="137"/>
      <c r="X1" s="8"/>
      <c r="Y1" s="8"/>
      <c r="Z1" s="8"/>
    </row>
    <row r="2" spans="1:26" s="1" customFormat="1" ht="11.25" customHeight="1" thickBot="1">
      <c r="A2" s="203"/>
      <c r="B2" s="203"/>
      <c r="C2" s="203"/>
      <c r="D2" s="203"/>
      <c r="E2" s="203"/>
      <c r="F2" s="218"/>
      <c r="G2" s="218"/>
      <c r="H2" s="219"/>
      <c r="I2" s="219"/>
      <c r="J2" s="219"/>
      <c r="K2" s="367"/>
      <c r="L2" s="367"/>
      <c r="M2" s="368"/>
      <c r="N2" s="368"/>
      <c r="O2" s="92"/>
      <c r="P2" s="92"/>
      <c r="Q2" s="92"/>
      <c r="R2" s="20"/>
      <c r="S2" s="129"/>
      <c r="T2" s="8"/>
      <c r="U2" s="8"/>
      <c r="V2" s="8"/>
      <c r="W2" s="137"/>
      <c r="X2" s="8"/>
      <c r="Y2" s="8"/>
      <c r="Z2" s="8"/>
    </row>
    <row r="3" spans="1:26" ht="18.75">
      <c r="A3" s="505" t="s">
        <v>220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26" ht="11.45" customHeight="1">
      <c r="A4" s="54" t="s">
        <v>0</v>
      </c>
      <c r="B4" s="54"/>
      <c r="C4" s="54"/>
      <c r="D4" s="514" t="s">
        <v>91</v>
      </c>
      <c r="E4" s="514"/>
      <c r="F4" s="514"/>
      <c r="G4" s="514"/>
      <c r="H4" s="514"/>
      <c r="I4" s="514"/>
      <c r="J4" s="514"/>
      <c r="K4" s="514"/>
      <c r="L4" s="514"/>
      <c r="M4" s="158"/>
      <c r="N4" s="158"/>
      <c r="O4" s="54"/>
      <c r="P4" s="54"/>
    </row>
    <row r="5" spans="1:26" ht="11.45" customHeight="1">
      <c r="A5" s="43"/>
      <c r="B5" s="43"/>
      <c r="C5" s="44"/>
      <c r="D5" s="159" t="s">
        <v>60</v>
      </c>
      <c r="E5" s="159"/>
      <c r="F5" s="160" t="s">
        <v>59</v>
      </c>
      <c r="G5" s="160"/>
      <c r="H5" s="159" t="s">
        <v>58</v>
      </c>
      <c r="I5" s="161"/>
      <c r="J5" s="159"/>
      <c r="K5" s="159" t="s">
        <v>0</v>
      </c>
      <c r="L5" s="160" t="s">
        <v>122</v>
      </c>
      <c r="M5" s="160"/>
      <c r="N5" s="160"/>
      <c r="O5" s="73"/>
      <c r="P5" s="74"/>
      <c r="Q5" s="43"/>
      <c r="R5" s="43"/>
      <c r="S5" s="43"/>
      <c r="V5" s="43"/>
    </row>
    <row r="6" spans="1:26" ht="11.45" customHeight="1">
      <c r="A6" s="43"/>
      <c r="B6" s="43"/>
      <c r="C6" s="44"/>
      <c r="D6" s="162" t="s">
        <v>56</v>
      </c>
      <c r="E6" s="162"/>
      <c r="F6" s="160" t="s">
        <v>55</v>
      </c>
      <c r="G6" s="160"/>
      <c r="H6" s="159" t="s">
        <v>54</v>
      </c>
      <c r="I6" s="161"/>
      <c r="J6" s="159" t="s">
        <v>57</v>
      </c>
      <c r="K6" s="159" t="s">
        <v>0</v>
      </c>
      <c r="L6" s="160" t="s">
        <v>123</v>
      </c>
      <c r="M6" s="160"/>
      <c r="N6" s="160" t="s">
        <v>52</v>
      </c>
      <c r="O6" s="73"/>
      <c r="P6" s="73"/>
      <c r="Q6" s="43"/>
      <c r="R6" s="43"/>
      <c r="S6" s="43"/>
      <c r="V6" s="43"/>
    </row>
    <row r="7" spans="1:26" ht="11.45" customHeight="1">
      <c r="A7" s="156" t="s">
        <v>108</v>
      </c>
      <c r="B7" s="69"/>
      <c r="C7" s="44"/>
      <c r="D7" s="163" t="s">
        <v>51</v>
      </c>
      <c r="E7" s="164"/>
      <c r="F7" s="163" t="s">
        <v>51</v>
      </c>
      <c r="G7" s="165"/>
      <c r="H7" s="163" t="s">
        <v>50</v>
      </c>
      <c r="I7" s="165"/>
      <c r="J7" s="166" t="s">
        <v>53</v>
      </c>
      <c r="K7" s="164" t="s">
        <v>0</v>
      </c>
      <c r="L7" s="163" t="s">
        <v>124</v>
      </c>
      <c r="M7" s="165"/>
      <c r="N7" s="163" t="s">
        <v>49</v>
      </c>
      <c r="O7" s="71"/>
      <c r="P7" s="72"/>
      <c r="Q7" s="43"/>
      <c r="R7" s="43"/>
      <c r="S7" s="43"/>
      <c r="T7" s="43"/>
      <c r="U7" s="43"/>
      <c r="V7" s="43"/>
    </row>
    <row r="8" spans="1:26" s="68" customFormat="1" ht="11.45" customHeight="1">
      <c r="A8" s="151" t="s">
        <v>171</v>
      </c>
      <c r="B8" s="151"/>
      <c r="C8" s="49"/>
      <c r="D8" s="167">
        <v>96.5</v>
      </c>
      <c r="E8" s="167" t="s">
        <v>0</v>
      </c>
      <c r="F8" s="167">
        <v>-1.9</v>
      </c>
      <c r="G8" s="167" t="s">
        <v>0</v>
      </c>
      <c r="H8" s="167">
        <v>526.9</v>
      </c>
      <c r="I8" s="167" t="s">
        <v>0</v>
      </c>
      <c r="J8" s="167">
        <v>1340.9</v>
      </c>
      <c r="K8" s="167" t="s">
        <v>0</v>
      </c>
      <c r="L8" s="167">
        <v>-60.8</v>
      </c>
      <c r="M8" s="167" t="s">
        <v>0</v>
      </c>
      <c r="N8" s="168">
        <f t="shared" ref="N8:N20" si="0">SUM(D8:L8)</f>
        <v>1901.6000000000001</v>
      </c>
      <c r="O8" s="132"/>
      <c r="P8" s="108"/>
      <c r="Q8" s="49"/>
      <c r="R8" s="49"/>
      <c r="S8" s="49"/>
      <c r="T8" s="49"/>
      <c r="U8" s="49"/>
      <c r="V8" s="49"/>
    </row>
    <row r="9" spans="1:26" s="50" customFormat="1" ht="11.45" customHeight="1">
      <c r="A9" s="152"/>
      <c r="B9" s="153" t="s">
        <v>48</v>
      </c>
      <c r="C9" s="51"/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-19.5</v>
      </c>
      <c r="K9" s="169"/>
      <c r="L9" s="169">
        <v>-3</v>
      </c>
      <c r="M9" s="169">
        <v>1.3</v>
      </c>
      <c r="N9" s="170">
        <f t="shared" si="0"/>
        <v>-22.5</v>
      </c>
      <c r="O9" s="130"/>
      <c r="P9" s="105"/>
      <c r="Q9" s="70"/>
      <c r="R9" s="53"/>
      <c r="S9" s="53"/>
      <c r="T9" s="53"/>
      <c r="U9" s="53"/>
      <c r="V9" s="53"/>
    </row>
    <row r="10" spans="1:26" s="50" customFormat="1" ht="11.45" customHeight="1">
      <c r="A10" s="152"/>
      <c r="B10" s="154" t="s">
        <v>119</v>
      </c>
      <c r="C10" s="51"/>
      <c r="D10" s="169">
        <v>0</v>
      </c>
      <c r="E10" s="169">
        <v>0</v>
      </c>
      <c r="F10" s="169">
        <v>0</v>
      </c>
      <c r="G10" s="169">
        <v>0</v>
      </c>
      <c r="H10" s="169">
        <v>1.9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70">
        <f t="shared" si="0"/>
        <v>1.9</v>
      </c>
      <c r="O10" s="130"/>
      <c r="P10" s="105"/>
      <c r="Q10" s="70"/>
      <c r="R10" s="53"/>
      <c r="S10" s="53"/>
      <c r="T10" s="53"/>
      <c r="U10" s="53"/>
      <c r="V10" s="53"/>
    </row>
    <row r="11" spans="1:26" s="68" customFormat="1" ht="11.45" customHeight="1">
      <c r="A11" s="155" t="s">
        <v>221</v>
      </c>
      <c r="B11" s="155"/>
      <c r="C11" s="49"/>
      <c r="D11" s="171">
        <f>SUM(D8:D10)</f>
        <v>96.5</v>
      </c>
      <c r="E11" s="168"/>
      <c r="F11" s="171">
        <f>SUM(F8:F10)</f>
        <v>-1.9</v>
      </c>
      <c r="G11" s="168"/>
      <c r="H11" s="171">
        <f>SUM(H8:H10)</f>
        <v>528.79999999999995</v>
      </c>
      <c r="I11" s="168"/>
      <c r="J11" s="171">
        <f>SUM(J8:J10)</f>
        <v>1321.4</v>
      </c>
      <c r="K11" s="168"/>
      <c r="L11" s="171">
        <f>SUM(L8:L10)</f>
        <v>-63.8</v>
      </c>
      <c r="M11" s="168"/>
      <c r="N11" s="171">
        <f>SUM(D11:L11)</f>
        <v>1881.0000000000002</v>
      </c>
      <c r="O11" s="132"/>
      <c r="P11" s="108"/>
      <c r="Q11" s="49"/>
      <c r="R11" s="49"/>
      <c r="S11" s="49"/>
      <c r="T11" s="49"/>
      <c r="U11" s="49"/>
      <c r="V11" s="49"/>
    </row>
    <row r="12" spans="1:26" s="136" customFormat="1" ht="11.45" customHeight="1">
      <c r="A12" s="91"/>
      <c r="B12" s="135"/>
      <c r="C12" s="135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35"/>
      <c r="R12" s="135"/>
      <c r="S12" s="135"/>
      <c r="T12" s="135"/>
      <c r="U12" s="135"/>
      <c r="V12" s="135"/>
    </row>
    <row r="13" spans="1:26" s="68" customFormat="1" ht="11.45" customHeight="1">
      <c r="A13" s="505" t="s">
        <v>219</v>
      </c>
      <c r="B13" s="49"/>
      <c r="C13" s="49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49"/>
      <c r="R13" s="49"/>
      <c r="S13" s="49"/>
      <c r="T13" s="49"/>
      <c r="U13" s="49"/>
      <c r="V13" s="49"/>
    </row>
    <row r="14" spans="1:26" ht="11.45" customHeight="1">
      <c r="A14" s="54" t="s">
        <v>0</v>
      </c>
      <c r="B14" s="54"/>
      <c r="C14" s="54"/>
      <c r="D14" s="514" t="s">
        <v>91</v>
      </c>
      <c r="E14" s="514"/>
      <c r="F14" s="514"/>
      <c r="G14" s="514"/>
      <c r="H14" s="514"/>
      <c r="I14" s="514"/>
      <c r="J14" s="514"/>
      <c r="K14" s="514"/>
      <c r="L14" s="514"/>
      <c r="M14" s="158"/>
      <c r="N14" s="158"/>
      <c r="O14" s="54"/>
      <c r="P14" s="54"/>
    </row>
    <row r="15" spans="1:26" ht="11.45" customHeight="1">
      <c r="A15" s="43"/>
      <c r="B15" s="43"/>
      <c r="C15" s="44"/>
      <c r="D15" s="159" t="s">
        <v>60</v>
      </c>
      <c r="E15" s="159"/>
      <c r="F15" s="160" t="s">
        <v>59</v>
      </c>
      <c r="G15" s="160"/>
      <c r="H15" s="159" t="s">
        <v>58</v>
      </c>
      <c r="I15" s="161"/>
      <c r="J15" s="159"/>
      <c r="K15" s="159" t="s">
        <v>0</v>
      </c>
      <c r="L15" s="160" t="s">
        <v>122</v>
      </c>
      <c r="M15" s="160"/>
      <c r="N15" s="160"/>
      <c r="O15" s="73"/>
      <c r="P15" s="74"/>
      <c r="Q15" s="43"/>
      <c r="R15" s="43"/>
      <c r="S15" s="43"/>
      <c r="V15" s="43"/>
    </row>
    <row r="16" spans="1:26" ht="11.45" customHeight="1">
      <c r="A16" s="43"/>
      <c r="B16" s="43"/>
      <c r="C16" s="44"/>
      <c r="D16" s="162" t="s">
        <v>56</v>
      </c>
      <c r="E16" s="162"/>
      <c r="F16" s="160" t="s">
        <v>55</v>
      </c>
      <c r="G16" s="160"/>
      <c r="H16" s="159" t="s">
        <v>54</v>
      </c>
      <c r="I16" s="161"/>
      <c r="J16" s="159" t="s">
        <v>57</v>
      </c>
      <c r="K16" s="159" t="s">
        <v>0</v>
      </c>
      <c r="L16" s="160" t="s">
        <v>123</v>
      </c>
      <c r="M16" s="160"/>
      <c r="N16" s="160" t="s">
        <v>52</v>
      </c>
      <c r="O16" s="73"/>
      <c r="P16" s="73"/>
      <c r="Q16" s="43"/>
      <c r="R16" s="43"/>
      <c r="S16" s="138"/>
      <c r="V16" s="43"/>
    </row>
    <row r="17" spans="1:22" ht="11.45" customHeight="1">
      <c r="A17" s="156" t="s">
        <v>108</v>
      </c>
      <c r="B17" s="69"/>
      <c r="C17" s="44"/>
      <c r="D17" s="163" t="s">
        <v>51</v>
      </c>
      <c r="E17" s="164"/>
      <c r="F17" s="163" t="s">
        <v>51</v>
      </c>
      <c r="G17" s="165"/>
      <c r="H17" s="163" t="s">
        <v>50</v>
      </c>
      <c r="I17" s="165"/>
      <c r="J17" s="166" t="s">
        <v>53</v>
      </c>
      <c r="K17" s="164" t="s">
        <v>0</v>
      </c>
      <c r="L17" s="163" t="s">
        <v>124</v>
      </c>
      <c r="M17" s="165"/>
      <c r="N17" s="163" t="s">
        <v>49</v>
      </c>
      <c r="O17" s="71"/>
      <c r="P17" s="72"/>
      <c r="Q17" s="43"/>
      <c r="R17" s="43"/>
      <c r="S17" s="138"/>
      <c r="T17" s="43"/>
      <c r="U17" s="43"/>
      <c r="V17" s="43"/>
    </row>
    <row r="18" spans="1:22" s="68" customFormat="1" ht="11.45" customHeight="1">
      <c r="A18" s="151" t="s">
        <v>222</v>
      </c>
      <c r="B18" s="151"/>
      <c r="C18" s="151"/>
      <c r="D18" s="167">
        <v>104</v>
      </c>
      <c r="E18" s="167">
        <v>0</v>
      </c>
      <c r="F18" s="167">
        <v>-1.1000000000000001</v>
      </c>
      <c r="G18" s="167">
        <v>0</v>
      </c>
      <c r="H18" s="167">
        <v>622.79999999999995</v>
      </c>
      <c r="I18" s="167">
        <v>0</v>
      </c>
      <c r="J18" s="167">
        <v>799.9</v>
      </c>
      <c r="K18" s="167">
        <v>0</v>
      </c>
      <c r="L18" s="167">
        <v>-61.9</v>
      </c>
      <c r="M18" s="168"/>
      <c r="N18" s="168">
        <f t="shared" si="0"/>
        <v>1463.6999999999998</v>
      </c>
      <c r="O18" s="108"/>
      <c r="P18" s="107"/>
      <c r="Q18" s="49"/>
      <c r="R18" s="49"/>
      <c r="S18" s="139"/>
      <c r="T18" s="49"/>
      <c r="U18" s="49"/>
      <c r="V18" s="49"/>
    </row>
    <row r="19" spans="1:22" s="50" customFormat="1" ht="11.45" customHeight="1">
      <c r="A19" s="152"/>
      <c r="B19" s="153" t="s">
        <v>48</v>
      </c>
      <c r="C19" s="152"/>
      <c r="D19" s="170">
        <v>0</v>
      </c>
      <c r="E19" s="170"/>
      <c r="F19" s="170">
        <v>0</v>
      </c>
      <c r="G19" s="170"/>
      <c r="H19" s="170">
        <v>0</v>
      </c>
      <c r="I19" s="170"/>
      <c r="J19" s="170">
        <f>+'IS &amp; OCI'!F22</f>
        <v>-57.12900000000004</v>
      </c>
      <c r="K19" s="170"/>
      <c r="L19" s="170">
        <f>+'IS &amp; OCI'!F27</f>
        <v>-5.2</v>
      </c>
      <c r="M19" s="170"/>
      <c r="N19" s="170">
        <f t="shared" si="0"/>
        <v>-62.329000000000043</v>
      </c>
      <c r="O19" s="105"/>
      <c r="P19" s="105"/>
      <c r="Q19" s="70"/>
      <c r="R19" s="53"/>
      <c r="S19" s="19"/>
      <c r="T19" s="53"/>
      <c r="U19" s="53"/>
      <c r="V19" s="53"/>
    </row>
    <row r="20" spans="1:22" s="50" customFormat="1" ht="11.45" customHeight="1">
      <c r="A20" s="152"/>
      <c r="B20" s="154" t="s">
        <v>119</v>
      </c>
      <c r="C20" s="152"/>
      <c r="D20" s="170">
        <v>0</v>
      </c>
      <c r="E20" s="170"/>
      <c r="F20" s="170">
        <v>0</v>
      </c>
      <c r="G20" s="170"/>
      <c r="H20" s="170">
        <v>1.6</v>
      </c>
      <c r="I20" s="170" t="s">
        <v>0</v>
      </c>
      <c r="J20" s="170">
        <v>0</v>
      </c>
      <c r="K20" s="170"/>
      <c r="L20" s="170">
        <v>0</v>
      </c>
      <c r="M20" s="170"/>
      <c r="N20" s="170">
        <f t="shared" si="0"/>
        <v>1.6</v>
      </c>
      <c r="O20" s="105"/>
      <c r="P20" s="105"/>
      <c r="Q20" s="52"/>
      <c r="R20" s="53"/>
      <c r="S20" s="53"/>
      <c r="T20" s="53"/>
      <c r="U20" s="53"/>
      <c r="V20" s="53"/>
    </row>
    <row r="21" spans="1:22" s="68" customFormat="1" ht="11.45" customHeight="1">
      <c r="A21" s="155" t="s">
        <v>223</v>
      </c>
      <c r="B21" s="155"/>
      <c r="C21" s="151"/>
      <c r="D21" s="171">
        <f t="shared" ref="D21:L21" si="1">SUM(D18:D20)</f>
        <v>104</v>
      </c>
      <c r="E21" s="171">
        <f t="shared" si="1"/>
        <v>0</v>
      </c>
      <c r="F21" s="171">
        <f t="shared" si="1"/>
        <v>-1.1000000000000001</v>
      </c>
      <c r="G21" s="171">
        <f t="shared" si="1"/>
        <v>0</v>
      </c>
      <c r="H21" s="171">
        <f t="shared" si="1"/>
        <v>624.4</v>
      </c>
      <c r="I21" s="171">
        <f t="shared" si="1"/>
        <v>0</v>
      </c>
      <c r="J21" s="171">
        <f t="shared" si="1"/>
        <v>742.77099999999996</v>
      </c>
      <c r="K21" s="171">
        <f t="shared" si="1"/>
        <v>0</v>
      </c>
      <c r="L21" s="171">
        <f t="shared" si="1"/>
        <v>-67.099999999999994</v>
      </c>
      <c r="M21" s="168"/>
      <c r="N21" s="171">
        <f>SUM(D21:L21)</f>
        <v>1402.971</v>
      </c>
      <c r="O21" s="108"/>
      <c r="P21" s="107"/>
      <c r="Q21" s="49"/>
      <c r="R21" s="49"/>
      <c r="S21" s="49"/>
      <c r="T21" s="49"/>
      <c r="U21" s="49"/>
      <c r="V21" s="49"/>
    </row>
  </sheetData>
  <mergeCells count="3">
    <mergeCell ref="D4:L4"/>
    <mergeCell ref="D14:L14"/>
    <mergeCell ref="A1:N1"/>
  </mergeCells>
  <pageMargins left="0.5" right="0.25" top="0.39369999999999999" bottom="0.25" header="0.31490000000000001" footer="0.23619999999999999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242"/>
  <sheetViews>
    <sheetView showGridLines="0" tabSelected="1" zoomScale="110" zoomScaleNormal="110" workbookViewId="0">
      <selection activeCell="B1" sqref="B1"/>
    </sheetView>
  </sheetViews>
  <sheetFormatPr defaultColWidth="9.140625" defaultRowHeight="12.75"/>
  <cols>
    <col min="1" max="1" width="2.5703125" style="43" customWidth="1"/>
    <col min="2" max="2" width="59.140625" style="43" customWidth="1"/>
    <col min="3" max="3" width="1.7109375" style="43" customWidth="1"/>
    <col min="4" max="4" width="10.7109375" style="43" customWidth="1"/>
    <col min="5" max="5" width="1.7109375" style="43" customWidth="1"/>
    <col min="6" max="6" width="11.7109375" style="43" customWidth="1"/>
    <col min="7" max="7" width="1.7109375" style="43" customWidth="1"/>
    <col min="8" max="8" width="12.140625" style="43" customWidth="1"/>
    <col min="9" max="9" width="1.7109375" style="43" customWidth="1"/>
    <col min="10" max="10" width="13.140625" style="43" customWidth="1"/>
    <col min="11" max="11" width="3.140625" style="43" customWidth="1"/>
    <col min="12" max="12" width="1.5703125" style="476" hidden="1" customWidth="1"/>
    <col min="13" max="13" width="1.140625" style="44" hidden="1" customWidth="1"/>
    <col min="14" max="14" width="3.5703125" style="43" hidden="1" customWidth="1"/>
    <col min="15" max="17" width="9.140625" style="43" customWidth="1"/>
    <col min="18" max="16384" width="9.140625" style="43"/>
  </cols>
  <sheetData>
    <row r="1" spans="1:25" s="1" customFormat="1" ht="18.75">
      <c r="A1" s="503" t="s">
        <v>224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117"/>
      <c r="O1" s="117"/>
      <c r="P1" s="117"/>
      <c r="Q1" s="9"/>
      <c r="R1" s="127"/>
      <c r="S1" s="8"/>
      <c r="T1" s="8"/>
      <c r="U1" s="8"/>
      <c r="V1" s="137"/>
      <c r="W1" s="8"/>
      <c r="X1" s="8"/>
      <c r="Y1" s="8"/>
    </row>
    <row r="2" spans="1:25" s="1" customFormat="1" ht="13.5" customHeight="1" thickBot="1">
      <c r="A2" s="203" t="s">
        <v>0</v>
      </c>
      <c r="B2" s="203"/>
      <c r="C2" s="203"/>
      <c r="D2" s="203"/>
      <c r="E2" s="203"/>
      <c r="F2" s="218"/>
      <c r="G2" s="218"/>
      <c r="H2" s="219"/>
      <c r="I2" s="203"/>
      <c r="J2" s="218"/>
      <c r="K2" s="219"/>
      <c r="L2" s="452"/>
      <c r="M2" s="367"/>
      <c r="N2" s="92"/>
      <c r="O2" s="92"/>
      <c r="P2" s="92"/>
      <c r="Q2" s="20"/>
      <c r="R2" s="129"/>
      <c r="S2" s="8"/>
      <c r="T2" s="8"/>
      <c r="U2" s="8"/>
      <c r="V2" s="137"/>
      <c r="W2" s="8"/>
      <c r="X2" s="8"/>
      <c r="Y2" s="8"/>
    </row>
    <row r="3" spans="1:25" s="1" customFormat="1" ht="11.25" customHeight="1">
      <c r="A3" s="406"/>
      <c r="B3" s="406"/>
      <c r="C3" s="406"/>
      <c r="D3" s="406"/>
      <c r="E3" s="406"/>
      <c r="F3" s="407"/>
      <c r="G3" s="407"/>
      <c r="H3" s="408"/>
      <c r="I3" s="406"/>
      <c r="J3" s="407"/>
      <c r="K3" s="408"/>
      <c r="L3" s="453"/>
      <c r="M3" s="92"/>
      <c r="N3" s="92"/>
      <c r="O3" s="92"/>
      <c r="P3" s="92"/>
      <c r="Q3" s="20"/>
      <c r="R3" s="129"/>
      <c r="S3" s="8"/>
      <c r="T3" s="8"/>
      <c r="U3" s="8"/>
      <c r="V3" s="137"/>
      <c r="W3" s="8"/>
      <c r="X3" s="8"/>
      <c r="Y3" s="8"/>
    </row>
    <row r="4" spans="1:25" s="1" customFormat="1" ht="11.25" customHeight="1">
      <c r="A4" s="406"/>
      <c r="B4" s="406"/>
      <c r="C4" s="406"/>
      <c r="D4" s="406"/>
      <c r="E4" s="406"/>
      <c r="F4" s="407"/>
      <c r="G4" s="407"/>
      <c r="H4" s="408"/>
      <c r="I4" s="406"/>
      <c r="J4" s="407"/>
      <c r="K4" s="408"/>
      <c r="L4" s="453"/>
      <c r="M4" s="92"/>
      <c r="N4" s="92"/>
      <c r="O4" s="92"/>
      <c r="P4" s="92"/>
      <c r="Q4" s="20"/>
      <c r="R4" s="129"/>
      <c r="S4" s="8"/>
      <c r="T4" s="8"/>
      <c r="U4" s="8"/>
      <c r="V4" s="137"/>
      <c r="W4" s="8"/>
      <c r="X4" s="8"/>
      <c r="Y4" s="8"/>
    </row>
    <row r="5" spans="1:25" s="1" customFormat="1" ht="14.25" customHeight="1" thickBot="1">
      <c r="A5" s="412" t="s">
        <v>190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454"/>
      <c r="M5" s="92"/>
      <c r="N5" s="92"/>
      <c r="O5" s="92"/>
      <c r="P5" s="92"/>
      <c r="Q5" s="20"/>
      <c r="R5" s="129"/>
      <c r="S5" s="8"/>
      <c r="T5" s="8"/>
      <c r="U5" s="8"/>
      <c r="V5" s="137"/>
      <c r="W5" s="8"/>
      <c r="X5" s="8"/>
      <c r="Y5" s="8"/>
    </row>
    <row r="6" spans="1:25" s="1" customFormat="1" ht="11.25" customHeight="1">
      <c r="A6" s="239"/>
      <c r="B6" s="239"/>
      <c r="C6" s="239"/>
      <c r="D6" s="239"/>
      <c r="E6" s="239"/>
      <c r="F6" s="517" t="s">
        <v>6</v>
      </c>
      <c r="G6" s="517"/>
      <c r="H6" s="517"/>
      <c r="I6" s="239"/>
      <c r="J6" s="483" t="s">
        <v>21</v>
      </c>
      <c r="K6" s="483"/>
      <c r="L6" s="455"/>
      <c r="M6" s="92"/>
      <c r="N6" s="92"/>
      <c r="O6" s="92"/>
      <c r="P6" s="92"/>
      <c r="Q6" s="20"/>
      <c r="R6" s="129"/>
      <c r="S6" s="8"/>
      <c r="T6" s="8"/>
      <c r="U6" s="8"/>
      <c r="V6" s="137"/>
      <c r="W6" s="8"/>
      <c r="X6" s="8"/>
      <c r="Y6" s="8"/>
    </row>
    <row r="7" spans="1:25" s="1" customFormat="1" ht="11.25" customHeight="1">
      <c r="A7" s="239"/>
      <c r="B7" s="239"/>
      <c r="C7" s="239"/>
      <c r="D7" s="239"/>
      <c r="E7" s="239"/>
      <c r="F7" s="516" t="s">
        <v>217</v>
      </c>
      <c r="G7" s="516"/>
      <c r="H7" s="516"/>
      <c r="I7" s="239"/>
      <c r="J7" s="481" t="s">
        <v>1</v>
      </c>
      <c r="K7" s="481"/>
      <c r="L7" s="455"/>
      <c r="M7" s="92"/>
      <c r="N7" s="92"/>
      <c r="O7" s="92"/>
      <c r="P7" s="92"/>
      <c r="Q7" s="20"/>
      <c r="R7" s="129"/>
      <c r="S7" s="8"/>
      <c r="T7" s="8"/>
      <c r="U7" s="8"/>
      <c r="V7" s="137"/>
      <c r="W7" s="8"/>
      <c r="X7" s="8"/>
      <c r="Y7" s="8"/>
    </row>
    <row r="8" spans="1:25" s="1" customFormat="1" ht="11.25" customHeight="1">
      <c r="A8" s="242" t="s">
        <v>191</v>
      </c>
      <c r="B8" s="243"/>
      <c r="C8" s="243"/>
      <c r="D8" s="243"/>
      <c r="E8" s="239"/>
      <c r="F8" s="331">
        <v>2016</v>
      </c>
      <c r="G8" s="244"/>
      <c r="H8" s="245">
        <v>2015</v>
      </c>
      <c r="I8" s="239"/>
      <c r="J8" s="245">
        <v>2015</v>
      </c>
      <c r="K8" s="244"/>
      <c r="L8" s="456"/>
      <c r="M8" s="92"/>
      <c r="N8" s="92"/>
      <c r="O8" s="92"/>
      <c r="P8" s="92"/>
      <c r="Q8" s="20"/>
      <c r="R8" s="129"/>
      <c r="S8" s="8"/>
      <c r="T8" s="8"/>
      <c r="U8" s="8"/>
      <c r="V8" s="137"/>
      <c r="W8" s="8"/>
      <c r="X8" s="8"/>
      <c r="Y8" s="8"/>
    </row>
    <row r="9" spans="1:25" s="1" customFormat="1" ht="11.25" customHeight="1">
      <c r="A9" s="241" t="s">
        <v>0</v>
      </c>
      <c r="B9" s="153" t="s">
        <v>192</v>
      </c>
      <c r="C9" s="153"/>
      <c r="D9" s="153"/>
      <c r="E9" s="239"/>
      <c r="F9" s="248">
        <f>F36</f>
        <v>203.09999999999997</v>
      </c>
      <c r="G9" s="180"/>
      <c r="H9" s="248">
        <v>251.1</v>
      </c>
      <c r="I9" s="239"/>
      <c r="J9" s="248">
        <v>961.9</v>
      </c>
      <c r="K9" s="180"/>
      <c r="L9" s="457"/>
      <c r="M9" s="92"/>
      <c r="N9" s="92"/>
      <c r="O9" s="92"/>
      <c r="P9" s="92"/>
      <c r="Q9" s="20"/>
      <c r="R9" s="129"/>
      <c r="S9" s="8"/>
      <c r="T9" s="8"/>
      <c r="U9" s="8"/>
      <c r="V9" s="137"/>
      <c r="W9" s="8"/>
      <c r="X9" s="8"/>
      <c r="Y9" s="8"/>
    </row>
    <row r="10" spans="1:25" s="1" customFormat="1" ht="11.25" customHeight="1">
      <c r="A10" s="241"/>
      <c r="B10" s="427" t="s">
        <v>208</v>
      </c>
      <c r="C10" s="152"/>
      <c r="D10" s="152"/>
      <c r="E10" s="239"/>
      <c r="F10" s="431">
        <f>'IS &amp; OCI'!F7-SUM('IS &amp; OCI'!F9:F11)</f>
        <v>78.58299999999997</v>
      </c>
      <c r="G10" s="247"/>
      <c r="H10" s="248">
        <v>127.5</v>
      </c>
      <c r="I10" s="239"/>
      <c r="J10" s="248">
        <v>484.4</v>
      </c>
      <c r="K10" s="247"/>
      <c r="L10" s="431"/>
      <c r="M10" s="92"/>
      <c r="N10" s="92"/>
      <c r="O10" s="92"/>
      <c r="P10" s="92"/>
      <c r="Q10" s="20"/>
      <c r="R10" s="129"/>
      <c r="S10" s="8"/>
      <c r="T10" s="8"/>
      <c r="U10" s="8"/>
      <c r="V10" s="137"/>
      <c r="W10" s="8"/>
      <c r="X10" s="8"/>
      <c r="Y10" s="8"/>
    </row>
    <row r="11" spans="1:25" s="1" customFormat="1" ht="11.25" customHeight="1">
      <c r="A11" s="241"/>
      <c r="B11" s="153" t="s">
        <v>242</v>
      </c>
      <c r="C11" s="153"/>
      <c r="D11" s="153"/>
      <c r="E11" s="239"/>
      <c r="F11" s="431">
        <f>'IS &amp; OCI'!F16+'IS &amp; OCI'!F13+'IS &amp; OCI'!F14</f>
        <v>-30.196000000000037</v>
      </c>
      <c r="G11" s="442"/>
      <c r="H11" s="248">
        <v>13.6</v>
      </c>
      <c r="I11" s="420"/>
      <c r="J11" s="248">
        <f>'IS &amp; OCI'!J16+'IS &amp; OCI'!J13+'IS &amp; OCI'!J14</f>
        <v>15.800000000000011</v>
      </c>
      <c r="K11" s="442"/>
      <c r="L11" s="458"/>
      <c r="M11" s="92"/>
      <c r="N11" s="92"/>
      <c r="O11" s="92"/>
      <c r="P11" s="92"/>
      <c r="Q11" s="20"/>
      <c r="R11" s="129"/>
      <c r="S11" s="8"/>
      <c r="T11" s="8"/>
      <c r="U11" s="8"/>
      <c r="V11" s="137"/>
      <c r="W11" s="8"/>
      <c r="X11" s="8"/>
      <c r="Y11" s="8"/>
    </row>
    <row r="12" spans="1:25" s="1" customFormat="1" ht="11.25" customHeight="1">
      <c r="A12" s="239"/>
      <c r="B12" s="152" t="s">
        <v>193</v>
      </c>
      <c r="C12" s="152"/>
      <c r="D12" s="152"/>
      <c r="E12" s="239"/>
      <c r="F12" s="431">
        <f>'IS &amp; OCI'!F16</f>
        <v>-31.609000000000037</v>
      </c>
      <c r="G12" s="249"/>
      <c r="H12" s="248">
        <v>10.9</v>
      </c>
      <c r="I12" s="239"/>
      <c r="J12" s="248">
        <v>-430.4</v>
      </c>
      <c r="K12" s="249"/>
      <c r="L12" s="458"/>
      <c r="M12" s="92"/>
      <c r="N12" s="92"/>
      <c r="O12" s="92"/>
      <c r="P12" s="92"/>
      <c r="Q12" s="20"/>
      <c r="R12" s="129"/>
      <c r="S12" s="8"/>
      <c r="T12" s="8"/>
      <c r="U12" s="8"/>
      <c r="V12" s="137"/>
      <c r="W12" s="8"/>
      <c r="X12" s="8"/>
      <c r="Y12" s="8"/>
    </row>
    <row r="13" spans="1:25" s="1" customFormat="1" ht="11.25" customHeight="1">
      <c r="A13" s="477"/>
      <c r="B13" s="152" t="s">
        <v>239</v>
      </c>
      <c r="C13" s="152"/>
      <c r="D13" s="152"/>
      <c r="E13" s="239"/>
      <c r="F13" s="431">
        <f>'IS &amp; OCI'!F20</f>
        <v>-62.23000000000004</v>
      </c>
      <c r="G13" s="249"/>
      <c r="H13" s="248">
        <v>-10</v>
      </c>
      <c r="I13" s="239"/>
      <c r="J13" s="248">
        <v>-505.5</v>
      </c>
      <c r="K13" s="249"/>
      <c r="L13" s="458"/>
      <c r="M13" s="92"/>
      <c r="N13" s="92"/>
      <c r="O13" s="92"/>
      <c r="P13" s="92"/>
      <c r="Q13" s="20"/>
      <c r="R13" s="129"/>
      <c r="S13" s="8"/>
      <c r="T13" s="8"/>
      <c r="U13" s="8"/>
      <c r="V13" s="137"/>
      <c r="W13" s="8"/>
      <c r="X13" s="8"/>
      <c r="Y13" s="8"/>
    </row>
    <row r="14" spans="1:25" s="1" customFormat="1" ht="11.25" customHeight="1">
      <c r="A14" s="239"/>
      <c r="B14" s="152" t="s">
        <v>241</v>
      </c>
      <c r="C14" s="152"/>
      <c r="D14" s="152"/>
      <c r="E14" s="239"/>
      <c r="F14" s="431">
        <f>'IS &amp; OCI'!F22</f>
        <v>-57.12900000000004</v>
      </c>
      <c r="G14" s="249"/>
      <c r="H14" s="248">
        <v>-19.5</v>
      </c>
      <c r="I14" s="239"/>
      <c r="J14" s="248">
        <v>-527.9</v>
      </c>
      <c r="K14" s="249"/>
      <c r="L14" s="458"/>
      <c r="M14" s="92"/>
      <c r="N14" s="92"/>
      <c r="O14" s="92"/>
      <c r="P14" s="92"/>
      <c r="Q14" s="20"/>
      <c r="R14" s="129"/>
      <c r="S14" s="8"/>
      <c r="T14" s="8"/>
      <c r="U14" s="8"/>
      <c r="V14" s="137"/>
      <c r="W14" s="8"/>
      <c r="X14" s="8"/>
      <c r="Y14" s="8"/>
    </row>
    <row r="15" spans="1:25" s="1" customFormat="1" ht="11.25" customHeight="1">
      <c r="A15" s="239"/>
      <c r="B15" s="152" t="s">
        <v>194</v>
      </c>
      <c r="C15" s="152"/>
      <c r="D15" s="152"/>
      <c r="E15" s="239"/>
      <c r="F15" s="439">
        <f>F213</f>
        <v>-0.24</v>
      </c>
      <c r="G15" s="411"/>
      <c r="H15" s="493">
        <v>-0.09</v>
      </c>
      <c r="I15" s="239"/>
      <c r="J15" s="493">
        <v>-2.4300000000000002</v>
      </c>
      <c r="K15" s="411"/>
      <c r="L15" s="459"/>
      <c r="M15" s="92"/>
      <c r="N15" s="92"/>
      <c r="O15" s="92"/>
      <c r="P15" s="92"/>
      <c r="Q15" s="20"/>
      <c r="R15" s="129"/>
      <c r="S15" s="8"/>
      <c r="T15" s="8"/>
      <c r="U15" s="8"/>
      <c r="V15" s="137"/>
      <c r="W15" s="8"/>
      <c r="X15" s="8"/>
      <c r="Y15" s="8"/>
    </row>
    <row r="16" spans="1:25" s="1" customFormat="1" ht="11.25" customHeight="1">
      <c r="A16" s="239"/>
      <c r="B16" s="152" t="s">
        <v>180</v>
      </c>
      <c r="C16" s="152"/>
      <c r="D16" s="152"/>
      <c r="E16" s="239"/>
      <c r="F16" s="431">
        <f>CF!F18</f>
        <v>133.29199999999994</v>
      </c>
      <c r="G16" s="249"/>
      <c r="H16" s="248">
        <v>212.4</v>
      </c>
      <c r="I16" s="239"/>
      <c r="J16" s="248">
        <v>487.9</v>
      </c>
      <c r="K16" s="249"/>
      <c r="L16" s="458"/>
      <c r="M16" s="92"/>
      <c r="N16" s="92"/>
      <c r="O16" s="92"/>
      <c r="P16" s="92"/>
      <c r="Q16" s="20"/>
      <c r="R16" s="129"/>
      <c r="S16" s="8"/>
      <c r="T16" s="8"/>
      <c r="U16" s="8"/>
      <c r="V16" s="137"/>
      <c r="W16" s="8"/>
      <c r="X16" s="8"/>
      <c r="Y16" s="8"/>
    </row>
    <row r="17" spans="1:25" s="1" customFormat="1" ht="11.25" customHeight="1">
      <c r="A17" s="239"/>
      <c r="B17" s="152" t="s">
        <v>195</v>
      </c>
      <c r="C17" s="152"/>
      <c r="D17" s="152"/>
      <c r="E17" s="239"/>
      <c r="F17" s="431">
        <f>-CF!F19</f>
        <v>48.3</v>
      </c>
      <c r="G17" s="249"/>
      <c r="H17" s="248">
        <v>64</v>
      </c>
      <c r="I17" s="239"/>
      <c r="J17" s="248">
        <v>303.3</v>
      </c>
      <c r="K17" s="249"/>
      <c r="L17" s="458"/>
      <c r="M17" s="92"/>
      <c r="N17" s="92"/>
      <c r="O17" s="92"/>
      <c r="P17" s="92"/>
      <c r="Q17" s="20"/>
      <c r="R17" s="129"/>
      <c r="S17" s="8"/>
      <c r="T17" s="8"/>
      <c r="U17" s="8"/>
      <c r="V17" s="137"/>
      <c r="W17" s="8"/>
      <c r="X17" s="8"/>
      <c r="Y17" s="8"/>
    </row>
    <row r="18" spans="1:25" s="1" customFormat="1" ht="11.25" customHeight="1">
      <c r="A18" s="239"/>
      <c r="B18" s="152" t="s">
        <v>196</v>
      </c>
      <c r="C18" s="152"/>
      <c r="D18" s="152"/>
      <c r="E18" s="239"/>
      <c r="F18" s="431">
        <f>F131</f>
        <v>108.94500000000001</v>
      </c>
      <c r="G18" s="442"/>
      <c r="H18" s="248">
        <v>41.5</v>
      </c>
      <c r="I18" s="420"/>
      <c r="J18" s="248">
        <v>165.7</v>
      </c>
      <c r="K18" s="249"/>
      <c r="L18" s="458"/>
      <c r="M18" s="92"/>
      <c r="N18" s="92"/>
      <c r="O18" s="92"/>
      <c r="P18" s="92"/>
      <c r="Q18" s="20"/>
      <c r="R18" s="129"/>
      <c r="S18" s="8"/>
      <c r="T18" s="8"/>
      <c r="U18" s="8"/>
      <c r="V18" s="137"/>
      <c r="W18" s="8"/>
      <c r="X18" s="8"/>
      <c r="Y18" s="8"/>
    </row>
    <row r="19" spans="1:25" s="1" customFormat="1" ht="11.25" customHeight="1">
      <c r="A19" s="239"/>
      <c r="B19" s="152" t="s">
        <v>197</v>
      </c>
      <c r="C19" s="152"/>
      <c r="D19" s="152"/>
      <c r="E19" s="239"/>
      <c r="F19" s="431">
        <f>BS!G21</f>
        <v>3029.2280000000005</v>
      </c>
      <c r="G19" s="249"/>
      <c r="H19" s="248">
        <v>3501</v>
      </c>
      <c r="I19" s="239"/>
      <c r="J19" s="248">
        <v>2914.1</v>
      </c>
      <c r="K19" s="249"/>
      <c r="L19" s="458"/>
      <c r="M19" s="92"/>
      <c r="N19" s="92"/>
      <c r="O19" s="92"/>
      <c r="P19" s="92"/>
      <c r="Q19" s="20"/>
      <c r="R19" s="129"/>
      <c r="S19" s="8"/>
      <c r="T19" s="8"/>
      <c r="U19" s="8"/>
      <c r="V19" s="137"/>
      <c r="W19" s="8"/>
      <c r="X19" s="8"/>
      <c r="Y19" s="8"/>
    </row>
    <row r="20" spans="1:25" s="1" customFormat="1" ht="11.25" customHeight="1">
      <c r="A20" s="239"/>
      <c r="B20" s="152" t="s">
        <v>2</v>
      </c>
      <c r="C20" s="152"/>
      <c r="D20" s="152"/>
      <c r="E20" s="239"/>
      <c r="F20" s="431">
        <f>BS!G7</f>
        <v>116.575</v>
      </c>
      <c r="G20" s="249"/>
      <c r="H20" s="248">
        <v>148.9</v>
      </c>
      <c r="I20" s="239"/>
      <c r="J20" s="248">
        <v>81.599999999999994</v>
      </c>
      <c r="K20" s="249"/>
      <c r="L20" s="458"/>
      <c r="M20" s="92"/>
      <c r="N20" s="92"/>
      <c r="O20" s="92"/>
      <c r="P20" s="92"/>
      <c r="Q20" s="20"/>
      <c r="R20" s="129"/>
      <c r="S20" s="8"/>
      <c r="T20" s="8"/>
      <c r="U20" s="8"/>
      <c r="V20" s="137"/>
      <c r="W20" s="8"/>
      <c r="X20" s="8"/>
      <c r="Y20" s="8"/>
    </row>
    <row r="21" spans="1:25" s="1" customFormat="1" ht="11.25" customHeight="1">
      <c r="A21" s="243"/>
      <c r="B21" s="154" t="s">
        <v>198</v>
      </c>
      <c r="C21" s="154"/>
      <c r="D21" s="154"/>
      <c r="E21" s="243"/>
      <c r="F21" s="445">
        <f>-F204</f>
        <v>1120.8979999999999</v>
      </c>
      <c r="G21" s="413"/>
      <c r="H21" s="251">
        <v>955.9</v>
      </c>
      <c r="I21" s="243"/>
      <c r="J21" s="251">
        <v>994.2</v>
      </c>
      <c r="K21" s="413"/>
      <c r="L21" s="445"/>
      <c r="M21" s="92"/>
      <c r="N21" s="92"/>
      <c r="O21" s="92"/>
      <c r="P21" s="92"/>
      <c r="Q21" s="20"/>
      <c r="R21" s="129"/>
      <c r="S21" s="8"/>
      <c r="T21" s="8"/>
      <c r="U21" s="8"/>
      <c r="V21" s="137"/>
      <c r="W21" s="8"/>
      <c r="X21" s="8"/>
      <c r="Y21" s="8"/>
    </row>
    <row r="22" spans="1:25" s="7" customFormat="1" ht="11.25" customHeight="1">
      <c r="A22" s="406"/>
      <c r="B22" s="406"/>
      <c r="C22" s="406"/>
      <c r="D22" s="406"/>
      <c r="E22" s="406"/>
      <c r="F22" s="407"/>
      <c r="G22" s="407"/>
      <c r="H22" s="408"/>
      <c r="I22" s="406"/>
      <c r="J22" s="408"/>
      <c r="K22" s="407"/>
      <c r="L22" s="453"/>
      <c r="M22" s="92"/>
      <c r="N22" s="92"/>
      <c r="O22" s="92"/>
      <c r="P22" s="92"/>
      <c r="Q22" s="20"/>
      <c r="R22" s="129"/>
      <c r="S22" s="409"/>
      <c r="T22" s="409"/>
      <c r="U22" s="409"/>
      <c r="V22" s="410"/>
      <c r="W22" s="409"/>
      <c r="X22" s="409"/>
      <c r="Y22" s="409"/>
    </row>
    <row r="23" spans="1:25" s="45" customFormat="1" ht="12.75" customHeight="1">
      <c r="A23" s="236"/>
      <c r="B23" s="237"/>
      <c r="C23" s="237"/>
      <c r="D23" s="237"/>
      <c r="E23" s="234"/>
      <c r="F23" s="234"/>
      <c r="G23" s="234"/>
      <c r="H23" s="234"/>
      <c r="I23" s="234"/>
      <c r="J23" s="234"/>
      <c r="K23" s="234"/>
      <c r="L23" s="460"/>
      <c r="M23" s="235"/>
      <c r="N23" s="89"/>
      <c r="O23" s="89"/>
      <c r="P23" s="89"/>
      <c r="Q23" s="89"/>
      <c r="R23" s="88"/>
    </row>
    <row r="24" spans="1:25" s="45" customFormat="1" ht="15" customHeight="1">
      <c r="A24" s="233" t="s">
        <v>188</v>
      </c>
      <c r="B24" s="237"/>
      <c r="C24" s="237"/>
      <c r="D24" s="237"/>
      <c r="E24" s="234"/>
      <c r="F24" s="234"/>
      <c r="G24" s="234"/>
      <c r="H24" s="234"/>
      <c r="I24" s="234"/>
      <c r="J24" s="234"/>
      <c r="K24" s="234"/>
      <c r="L24" s="460"/>
      <c r="M24" s="235"/>
      <c r="N24" s="89"/>
      <c r="O24" s="89"/>
      <c r="P24" s="89"/>
      <c r="Q24" s="89"/>
      <c r="R24" s="88"/>
    </row>
    <row r="25" spans="1:25" s="45" customFormat="1" ht="18" customHeight="1">
      <c r="A25" s="179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460"/>
      <c r="M25" s="235"/>
      <c r="N25" s="89"/>
      <c r="O25" s="89"/>
      <c r="P25" s="89"/>
      <c r="Q25" s="89"/>
      <c r="R25" s="88"/>
    </row>
    <row r="26" spans="1:25" s="64" customFormat="1" ht="11.45" customHeight="1" thickBot="1">
      <c r="A26" s="238" t="s">
        <v>136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454"/>
      <c r="M26" s="152"/>
      <c r="N26" s="53"/>
    </row>
    <row r="27" spans="1:25" s="84" customFormat="1" ht="11.45" customHeight="1">
      <c r="A27" s="239"/>
      <c r="B27" s="239"/>
      <c r="C27" s="239"/>
      <c r="D27" s="239"/>
      <c r="E27" s="239"/>
      <c r="F27" s="517" t="s">
        <v>6</v>
      </c>
      <c r="G27" s="517"/>
      <c r="H27" s="517"/>
      <c r="I27" s="239"/>
      <c r="J27" s="483" t="s">
        <v>21</v>
      </c>
      <c r="K27" s="486"/>
      <c r="L27" s="455"/>
      <c r="M27" s="240"/>
    </row>
    <row r="28" spans="1:25" s="84" customFormat="1" ht="11.45" customHeight="1">
      <c r="A28" s="239"/>
      <c r="B28" s="239"/>
      <c r="C28" s="239"/>
      <c r="D28" s="239"/>
      <c r="E28" s="239"/>
      <c r="F28" s="516" t="s">
        <v>217</v>
      </c>
      <c r="G28" s="516"/>
      <c r="H28" s="516"/>
      <c r="I28" s="239"/>
      <c r="J28" s="481" t="s">
        <v>1</v>
      </c>
      <c r="K28" s="481"/>
      <c r="L28" s="455"/>
      <c r="M28" s="240"/>
    </row>
    <row r="29" spans="1:25" s="84" customFormat="1" ht="11.45" customHeight="1">
      <c r="A29" s="242" t="s">
        <v>107</v>
      </c>
      <c r="B29" s="243"/>
      <c r="C29" s="243"/>
      <c r="D29" s="243"/>
      <c r="E29" s="239"/>
      <c r="F29" s="331">
        <v>2016</v>
      </c>
      <c r="G29" s="244"/>
      <c r="H29" s="245">
        <v>2015</v>
      </c>
      <c r="I29" s="239"/>
      <c r="J29" s="245">
        <v>2015</v>
      </c>
      <c r="K29" s="244"/>
      <c r="L29" s="456"/>
      <c r="M29" s="239"/>
    </row>
    <row r="30" spans="1:25" s="84" customFormat="1" ht="11.45" customHeight="1">
      <c r="A30" s="241" t="s">
        <v>0</v>
      </c>
      <c r="B30" s="153" t="s">
        <v>81</v>
      </c>
      <c r="C30" s="153"/>
      <c r="D30" s="153"/>
      <c r="E30" s="239"/>
      <c r="F30" s="180" t="s">
        <v>0</v>
      </c>
      <c r="G30" s="180"/>
      <c r="H30" s="180" t="s">
        <v>0</v>
      </c>
      <c r="I30" s="239"/>
      <c r="J30" s="180" t="s">
        <v>0</v>
      </c>
      <c r="K30" s="180"/>
      <c r="L30" s="457"/>
      <c r="M30" s="239"/>
    </row>
    <row r="31" spans="1:25" s="84" customFormat="1" ht="11.45" customHeight="1">
      <c r="A31" s="241"/>
      <c r="B31" s="152" t="s">
        <v>80</v>
      </c>
      <c r="C31" s="152"/>
      <c r="D31" s="152"/>
      <c r="E31" s="239"/>
      <c r="F31" s="248">
        <v>59.2</v>
      </c>
      <c r="G31" s="247"/>
      <c r="H31" s="248">
        <v>68.8</v>
      </c>
      <c r="I31" s="239"/>
      <c r="J31" s="248">
        <v>274</v>
      </c>
      <c r="K31" s="247"/>
      <c r="L31" s="431"/>
      <c r="M31" s="239"/>
      <c r="N31" s="113"/>
      <c r="O31" s="87"/>
      <c r="P31" s="85"/>
      <c r="Q31" s="79"/>
    </row>
    <row r="32" spans="1:25" s="84" customFormat="1" ht="11.45" customHeight="1">
      <c r="A32" s="241"/>
      <c r="B32" s="153" t="s">
        <v>79</v>
      </c>
      <c r="C32" s="153"/>
      <c r="D32" s="153"/>
      <c r="E32" s="239"/>
      <c r="F32" s="248">
        <v>59.9</v>
      </c>
      <c r="G32" s="249"/>
      <c r="H32" s="250">
        <v>86.6</v>
      </c>
      <c r="I32" s="239"/>
      <c r="J32" s="250">
        <v>380.4</v>
      </c>
      <c r="K32" s="249"/>
      <c r="L32" s="458"/>
      <c r="M32" s="239"/>
      <c r="N32" s="113"/>
      <c r="O32" s="87"/>
      <c r="P32" s="85"/>
      <c r="Q32" s="79"/>
    </row>
    <row r="33" spans="1:21" s="84" customFormat="1" ht="11.45" customHeight="1">
      <c r="A33" s="239"/>
      <c r="B33" s="152" t="s">
        <v>78</v>
      </c>
      <c r="C33" s="152"/>
      <c r="D33" s="152"/>
      <c r="E33" s="239"/>
      <c r="F33" s="250">
        <v>65.3</v>
      </c>
      <c r="G33" s="249"/>
      <c r="H33" s="250">
        <v>56.7</v>
      </c>
      <c r="I33" s="239"/>
      <c r="J33" s="250">
        <v>194.3</v>
      </c>
      <c r="K33" s="249"/>
      <c r="L33" s="458"/>
      <c r="M33" s="239"/>
      <c r="N33" s="113"/>
      <c r="O33" s="87"/>
      <c r="P33" s="85"/>
      <c r="Q33" s="79"/>
    </row>
    <row r="34" spans="1:21" s="84" customFormat="1" ht="11.45" customHeight="1">
      <c r="A34" s="239"/>
      <c r="B34" s="152" t="s">
        <v>125</v>
      </c>
      <c r="C34" s="152"/>
      <c r="D34" s="152"/>
      <c r="E34" s="239"/>
      <c r="F34" s="250">
        <v>16.600000000000001</v>
      </c>
      <c r="G34" s="249"/>
      <c r="H34" s="250">
        <v>30.3</v>
      </c>
      <c r="I34" s="239"/>
      <c r="J34" s="250">
        <v>93.7</v>
      </c>
      <c r="K34" s="249"/>
      <c r="L34" s="458"/>
      <c r="M34" s="239"/>
      <c r="N34" s="113"/>
      <c r="O34" s="87"/>
      <c r="P34" s="85"/>
      <c r="Q34" s="79"/>
    </row>
    <row r="35" spans="1:21" s="84" customFormat="1" ht="11.45" customHeight="1">
      <c r="A35" s="243"/>
      <c r="B35" s="154" t="s">
        <v>77</v>
      </c>
      <c r="C35" s="154"/>
      <c r="D35" s="154"/>
      <c r="E35" s="239"/>
      <c r="F35" s="251">
        <v>2.1</v>
      </c>
      <c r="G35" s="249"/>
      <c r="H35" s="251">
        <v>8.6999999999999993</v>
      </c>
      <c r="I35" s="239"/>
      <c r="J35" s="251">
        <v>19.600000000000001</v>
      </c>
      <c r="K35" s="249"/>
      <c r="L35" s="458"/>
      <c r="M35" s="239"/>
      <c r="N35" s="113"/>
      <c r="O35" s="87"/>
      <c r="P35" s="85"/>
    </row>
    <row r="36" spans="1:21" s="357" customFormat="1" ht="11.45" customHeight="1">
      <c r="A36" s="350"/>
      <c r="B36" s="343" t="s">
        <v>181</v>
      </c>
      <c r="C36" s="343"/>
      <c r="D36" s="343"/>
      <c r="E36" s="351"/>
      <c r="F36" s="252">
        <f>SUM(F31:F35)</f>
        <v>203.09999999999997</v>
      </c>
      <c r="G36" s="352"/>
      <c r="H36" s="252">
        <f>SUM(H31:H35)</f>
        <v>251.09999999999997</v>
      </c>
      <c r="I36" s="351"/>
      <c r="J36" s="252">
        <f>SUM(J31:J35)-0.1</f>
        <v>961.90000000000009</v>
      </c>
      <c r="K36" s="352"/>
      <c r="L36" s="461"/>
      <c r="M36" s="351"/>
      <c r="N36" s="353"/>
      <c r="O36" s="354"/>
      <c r="P36" s="355"/>
      <c r="Q36" s="356"/>
    </row>
    <row r="37" spans="1:21" s="84" customFormat="1" ht="11.45" customHeight="1">
      <c r="A37" s="239"/>
      <c r="B37" s="239"/>
      <c r="C37" s="239"/>
      <c r="D37" s="239"/>
      <c r="E37" s="239"/>
      <c r="F37" s="253"/>
      <c r="G37" s="254"/>
      <c r="H37" s="255"/>
      <c r="I37" s="239"/>
      <c r="J37" s="255"/>
      <c r="K37" s="254"/>
      <c r="L37" s="462"/>
      <c r="M37" s="255"/>
      <c r="N37" s="86"/>
      <c r="Q37" s="79"/>
    </row>
    <row r="38" spans="1:21" s="84" customFormat="1" ht="11.45" customHeight="1" thickBot="1">
      <c r="A38" s="238" t="s">
        <v>215</v>
      </c>
      <c r="B38" s="238"/>
      <c r="C38" s="238"/>
      <c r="D38" s="238"/>
      <c r="E38" s="238"/>
      <c r="F38" s="256"/>
      <c r="G38" s="238"/>
      <c r="H38" s="238"/>
      <c r="I38" s="238"/>
      <c r="J38" s="238"/>
      <c r="K38" s="238"/>
      <c r="L38" s="454"/>
      <c r="M38" s="152"/>
      <c r="N38" s="53"/>
      <c r="Q38" s="79"/>
    </row>
    <row r="39" spans="1:21" s="84" customFormat="1" ht="11.45" customHeight="1">
      <c r="A39" s="239"/>
      <c r="B39" s="239"/>
      <c r="C39" s="239"/>
      <c r="D39" s="239"/>
      <c r="E39" s="239"/>
      <c r="F39" s="515" t="s">
        <v>6</v>
      </c>
      <c r="G39" s="515"/>
      <c r="H39" s="515"/>
      <c r="I39" s="239"/>
      <c r="J39" s="483" t="s">
        <v>21</v>
      </c>
      <c r="K39" s="486"/>
      <c r="L39" s="455"/>
      <c r="M39" s="240"/>
    </row>
    <row r="40" spans="1:21" s="84" customFormat="1" ht="11.45" customHeight="1">
      <c r="A40" s="239"/>
      <c r="B40" s="239"/>
      <c r="C40" s="239"/>
      <c r="D40" s="239"/>
      <c r="E40" s="239"/>
      <c r="F40" s="516" t="s">
        <v>217</v>
      </c>
      <c r="G40" s="516"/>
      <c r="H40" s="516"/>
      <c r="I40" s="239"/>
      <c r="J40" s="481" t="s">
        <v>1</v>
      </c>
      <c r="K40" s="481"/>
      <c r="L40" s="455"/>
      <c r="M40" s="240"/>
    </row>
    <row r="41" spans="1:21" s="84" customFormat="1" ht="11.45" customHeight="1">
      <c r="A41" s="242" t="s">
        <v>0</v>
      </c>
      <c r="B41" s="243"/>
      <c r="C41" s="243"/>
      <c r="D41" s="243"/>
      <c r="E41" s="239"/>
      <c r="F41" s="331">
        <v>2016</v>
      </c>
      <c r="G41" s="244"/>
      <c r="H41" s="245">
        <v>2015</v>
      </c>
      <c r="I41" s="239"/>
      <c r="J41" s="245">
        <v>2015</v>
      </c>
      <c r="K41" s="244"/>
      <c r="L41" s="456"/>
      <c r="M41" s="239"/>
      <c r="Q41" s="79"/>
    </row>
    <row r="42" spans="1:21" s="45" customFormat="1" ht="11.45" customHeight="1">
      <c r="A42" s="241" t="s">
        <v>0</v>
      </c>
      <c r="B42" s="153" t="s">
        <v>166</v>
      </c>
      <c r="C42" s="153"/>
      <c r="D42" s="153"/>
      <c r="E42" s="239"/>
      <c r="F42" s="417">
        <v>0.68</v>
      </c>
      <c r="G42" s="418"/>
      <c r="H42" s="494">
        <v>0.31</v>
      </c>
      <c r="I42" s="420"/>
      <c r="J42" s="494">
        <v>0.35</v>
      </c>
      <c r="K42" s="418"/>
      <c r="L42" s="419"/>
      <c r="M42" s="239"/>
      <c r="N42" s="84"/>
      <c r="O42" s="66"/>
      <c r="P42" s="66"/>
      <c r="Q42" s="60"/>
      <c r="R42" s="60"/>
      <c r="S42" s="60"/>
      <c r="T42" s="44"/>
      <c r="U42" s="44"/>
    </row>
    <row r="43" spans="1:21" s="64" customFormat="1" ht="11.45" customHeight="1">
      <c r="A43" s="241"/>
      <c r="B43" s="152" t="s">
        <v>167</v>
      </c>
      <c r="C43" s="152"/>
      <c r="D43" s="152"/>
      <c r="E43" s="239"/>
      <c r="F43" s="417">
        <v>0.22</v>
      </c>
      <c r="G43" s="421"/>
      <c r="H43" s="495">
        <v>0.32</v>
      </c>
      <c r="I43" s="420"/>
      <c r="J43" s="495">
        <v>0.39</v>
      </c>
      <c r="K43" s="421"/>
      <c r="L43" s="417"/>
      <c r="M43" s="239"/>
      <c r="N43" s="113"/>
      <c r="O43" s="51"/>
      <c r="R43" s="51"/>
    </row>
    <row r="44" spans="1:21" s="64" customFormat="1" ht="11.45" customHeight="1">
      <c r="A44" s="241"/>
      <c r="B44" s="153" t="s">
        <v>168</v>
      </c>
      <c r="C44" s="153"/>
      <c r="D44" s="153"/>
      <c r="E44" s="239"/>
      <c r="F44" s="422">
        <v>0.1</v>
      </c>
      <c r="G44" s="423"/>
      <c r="H44" s="496">
        <v>0.14000000000000001</v>
      </c>
      <c r="I44" s="420"/>
      <c r="J44" s="496">
        <v>0.11</v>
      </c>
      <c r="K44" s="423"/>
      <c r="L44" s="422"/>
      <c r="M44" s="239"/>
      <c r="N44" s="113"/>
      <c r="O44" s="62"/>
      <c r="R44" s="51"/>
    </row>
    <row r="45" spans="1:21" s="64" customFormat="1" ht="11.45" customHeight="1">
      <c r="A45" s="239"/>
      <c r="B45" s="152" t="s">
        <v>169</v>
      </c>
      <c r="C45" s="152"/>
      <c r="D45" s="152"/>
      <c r="E45" s="239"/>
      <c r="F45" s="422">
        <v>0</v>
      </c>
      <c r="G45" s="423"/>
      <c r="H45" s="496">
        <v>0.05</v>
      </c>
      <c r="I45" s="420"/>
      <c r="J45" s="496">
        <v>0.03</v>
      </c>
      <c r="K45" s="423"/>
      <c r="L45" s="422"/>
      <c r="M45" s="239"/>
      <c r="N45" s="113"/>
      <c r="O45" s="62"/>
      <c r="R45" s="53"/>
    </row>
    <row r="46" spans="1:21" s="64" customFormat="1" ht="11.45" customHeight="1">
      <c r="A46" s="243"/>
      <c r="B46" s="154" t="s">
        <v>206</v>
      </c>
      <c r="C46" s="154"/>
      <c r="D46" s="154"/>
      <c r="E46" s="239"/>
      <c r="F46" s="424">
        <v>0</v>
      </c>
      <c r="G46" s="423"/>
      <c r="H46" s="497">
        <v>0.18</v>
      </c>
      <c r="I46" s="420"/>
      <c r="J46" s="497">
        <v>0.12</v>
      </c>
      <c r="K46" s="423"/>
      <c r="L46" s="422"/>
      <c r="M46" s="239"/>
      <c r="N46" s="113"/>
      <c r="P46" s="82"/>
      <c r="Q46" s="53"/>
    </row>
    <row r="47" spans="1:21" s="64" customFormat="1" ht="11.45" customHeight="1">
      <c r="A47" s="239"/>
      <c r="B47" s="484" t="s">
        <v>216</v>
      </c>
      <c r="C47" s="485"/>
      <c r="D47" s="485"/>
      <c r="E47" s="239"/>
      <c r="F47" s="253"/>
      <c r="G47" s="254"/>
      <c r="H47" s="255"/>
      <c r="I47" s="239"/>
      <c r="J47" s="255"/>
      <c r="K47" s="254"/>
      <c r="L47" s="462"/>
      <c r="M47" s="255"/>
      <c r="N47" s="86"/>
      <c r="O47" s="83"/>
      <c r="P47" s="82"/>
      <c r="Q47" s="53"/>
    </row>
    <row r="48" spans="1:21" s="64" customFormat="1" ht="11.45" customHeight="1">
      <c r="A48" s="239"/>
      <c r="B48" s="239"/>
      <c r="C48" s="239"/>
      <c r="D48" s="239"/>
      <c r="E48" s="239"/>
      <c r="F48" s="253"/>
      <c r="G48" s="254"/>
      <c r="H48" s="255"/>
      <c r="I48" s="239"/>
      <c r="J48" s="255"/>
      <c r="K48" s="254"/>
      <c r="L48" s="462"/>
      <c r="M48" s="255"/>
      <c r="N48" s="86"/>
      <c r="P48" s="82"/>
      <c r="Q48" s="79"/>
    </row>
    <row r="49" spans="1:18" s="45" customFormat="1" ht="15" customHeight="1">
      <c r="A49" s="233" t="s">
        <v>213</v>
      </c>
      <c r="B49" s="237"/>
      <c r="C49" s="237"/>
      <c r="D49" s="237"/>
      <c r="E49" s="234"/>
      <c r="F49" s="234"/>
      <c r="G49" s="234"/>
      <c r="H49" s="234"/>
      <c r="I49" s="234"/>
      <c r="J49" s="234"/>
      <c r="K49" s="234"/>
      <c r="L49" s="460"/>
      <c r="M49" s="235"/>
      <c r="N49" s="89"/>
      <c r="O49" s="89"/>
      <c r="P49" s="89"/>
      <c r="Q49" s="89"/>
      <c r="R49" s="88"/>
    </row>
    <row r="50" spans="1:18" s="45" customFormat="1" ht="11.45" customHeight="1" thickBot="1">
      <c r="A50" s="238"/>
      <c r="B50" s="238"/>
      <c r="C50" s="238"/>
      <c r="D50" s="238"/>
      <c r="E50" s="238"/>
      <c r="F50" s="256"/>
      <c r="G50" s="238"/>
      <c r="H50" s="238"/>
      <c r="I50" s="238"/>
      <c r="J50" s="238"/>
      <c r="K50" s="238"/>
      <c r="L50" s="454"/>
      <c r="M50" s="257"/>
      <c r="N50" s="66"/>
      <c r="O50" s="80"/>
      <c r="P50" s="80"/>
      <c r="Q50" s="80"/>
      <c r="R50" s="53"/>
    </row>
    <row r="51" spans="1:18" s="84" customFormat="1" ht="11.45" customHeight="1">
      <c r="A51" s="239"/>
      <c r="B51" s="239"/>
      <c r="C51" s="239"/>
      <c r="D51" s="239"/>
      <c r="E51" s="239"/>
      <c r="F51" s="515" t="s">
        <v>6</v>
      </c>
      <c r="G51" s="515"/>
      <c r="H51" s="515"/>
      <c r="I51" s="239"/>
      <c r="J51" s="483" t="s">
        <v>21</v>
      </c>
      <c r="K51" s="486"/>
      <c r="L51" s="455"/>
      <c r="M51" s="240"/>
    </row>
    <row r="52" spans="1:18" s="84" customFormat="1" ht="11.45" customHeight="1">
      <c r="A52" s="239"/>
      <c r="B52" s="239"/>
      <c r="C52" s="239"/>
      <c r="D52" s="239"/>
      <c r="E52" s="239"/>
      <c r="F52" s="516" t="s">
        <v>217</v>
      </c>
      <c r="G52" s="516"/>
      <c r="H52" s="516"/>
      <c r="I52" s="239"/>
      <c r="J52" s="481" t="s">
        <v>1</v>
      </c>
      <c r="K52" s="481"/>
      <c r="L52" s="455"/>
      <c r="M52" s="240"/>
    </row>
    <row r="53" spans="1:18" s="45" customFormat="1" ht="11.45" customHeight="1">
      <c r="A53" s="258" t="s">
        <v>107</v>
      </c>
      <c r="B53" s="259"/>
      <c r="C53" s="259"/>
      <c r="D53" s="259" t="s">
        <v>0</v>
      </c>
      <c r="E53" s="204"/>
      <c r="F53" s="332">
        <v>2016</v>
      </c>
      <c r="G53" s="207"/>
      <c r="H53" s="332">
        <v>2015</v>
      </c>
      <c r="I53" s="204"/>
      <c r="J53" s="332">
        <v>2015</v>
      </c>
      <c r="K53" s="207"/>
      <c r="L53" s="463"/>
      <c r="M53" s="240" t="s">
        <v>0</v>
      </c>
      <c r="N53" s="64"/>
      <c r="O53" s="66"/>
      <c r="P53" s="66"/>
      <c r="Q53" s="66"/>
    </row>
    <row r="54" spans="1:18" s="45" customFormat="1" ht="11.45" customHeight="1">
      <c r="A54" s="365"/>
      <c r="B54" s="204"/>
      <c r="C54" s="204"/>
      <c r="D54" s="204"/>
      <c r="E54" s="204"/>
      <c r="F54" s="207"/>
      <c r="G54" s="207"/>
      <c r="H54" s="333"/>
      <c r="I54" s="204"/>
      <c r="J54" s="333"/>
      <c r="K54" s="207"/>
      <c r="L54" s="463"/>
      <c r="M54" s="260" t="s">
        <v>0</v>
      </c>
      <c r="N54" s="64"/>
      <c r="O54" s="43"/>
      <c r="P54" s="43"/>
      <c r="Q54" s="81"/>
    </row>
    <row r="55" spans="1:18" s="45" customFormat="1" ht="11.45" customHeight="1">
      <c r="A55" s="184" t="s">
        <v>245</v>
      </c>
      <c r="B55" s="184"/>
      <c r="C55" s="196"/>
      <c r="D55" s="359"/>
      <c r="E55" s="196"/>
      <c r="F55" s="169">
        <v>154.6</v>
      </c>
      <c r="G55" s="170"/>
      <c r="H55" s="169">
        <v>170.6</v>
      </c>
      <c r="I55" s="196"/>
      <c r="J55" s="169">
        <v>716.4</v>
      </c>
      <c r="K55" s="170"/>
      <c r="L55" s="416"/>
      <c r="M55" s="152"/>
      <c r="N55" s="113"/>
    </row>
    <row r="56" spans="1:18" s="45" customFormat="1" ht="11.45" customHeight="1">
      <c r="A56" s="184" t="s">
        <v>76</v>
      </c>
      <c r="B56" s="184"/>
      <c r="C56" s="196"/>
      <c r="D56" s="360" t="s">
        <v>0</v>
      </c>
      <c r="E56" s="196"/>
      <c r="F56" s="169">
        <v>7.8170000000000002</v>
      </c>
      <c r="G56" s="169"/>
      <c r="H56" s="169">
        <v>8.8000000000000007</v>
      </c>
      <c r="I56" s="196"/>
      <c r="J56" s="169">
        <v>32.6</v>
      </c>
      <c r="K56" s="169"/>
      <c r="L56" s="416"/>
      <c r="M56" s="152"/>
      <c r="N56" s="113"/>
      <c r="O56" s="62"/>
      <c r="P56" s="62"/>
    </row>
    <row r="57" spans="1:18" s="45" customFormat="1" ht="11.45" customHeight="1">
      <c r="A57" s="324" t="s">
        <v>226</v>
      </c>
      <c r="B57" s="324"/>
      <c r="C57" s="324"/>
      <c r="D57" s="366"/>
      <c r="E57" s="196"/>
      <c r="F57" s="169">
        <v>12.5</v>
      </c>
      <c r="G57" s="169">
        <v>11</v>
      </c>
      <c r="H57" s="169">
        <v>11</v>
      </c>
      <c r="I57" s="196"/>
      <c r="J57" s="169">
        <v>44.1</v>
      </c>
      <c r="K57" s="169"/>
      <c r="L57" s="416"/>
      <c r="M57" s="152"/>
      <c r="N57" s="113"/>
    </row>
    <row r="58" spans="1:18" s="344" customFormat="1" ht="11.45" customHeight="1">
      <c r="A58" s="194"/>
      <c r="B58" s="196" t="s">
        <v>246</v>
      </c>
      <c r="C58" s="194"/>
      <c r="D58" s="506"/>
      <c r="E58" s="194"/>
      <c r="F58" s="507">
        <f>SUM(F55:F57)</f>
        <v>174.917</v>
      </c>
      <c r="G58" s="168"/>
      <c r="H58" s="507">
        <f>SUM(H55:H57)+0.1</f>
        <v>190.5</v>
      </c>
      <c r="I58" s="194"/>
      <c r="J58" s="507">
        <f>SUM(J55:J57)</f>
        <v>793.1</v>
      </c>
      <c r="K58" s="168"/>
      <c r="L58" s="464"/>
      <c r="M58" s="263"/>
      <c r="N58" s="349"/>
    </row>
    <row r="59" spans="1:18" s="45" customFormat="1" ht="11.45" customHeight="1">
      <c r="A59" s="231" t="s">
        <v>195</v>
      </c>
      <c r="B59" s="152"/>
      <c r="C59" s="152"/>
      <c r="D59" s="152"/>
      <c r="E59" s="239"/>
      <c r="F59" s="169">
        <v>-48.3</v>
      </c>
      <c r="G59" s="264"/>
      <c r="H59" s="169">
        <v>-64</v>
      </c>
      <c r="I59" s="239"/>
      <c r="J59" s="169">
        <v>-303.3</v>
      </c>
      <c r="K59" s="265"/>
      <c r="L59" s="465"/>
      <c r="M59" s="264"/>
      <c r="N59" s="80"/>
    </row>
    <row r="60" spans="1:18" s="45" customFormat="1" ht="11.45" customHeight="1">
      <c r="A60" s="268" t="s">
        <v>75</v>
      </c>
      <c r="B60" s="154"/>
      <c r="C60" s="154"/>
      <c r="D60" s="154"/>
      <c r="E60" s="239"/>
      <c r="F60" s="214">
        <v>-2</v>
      </c>
      <c r="G60" s="264"/>
      <c r="H60" s="214">
        <v>-2.9</v>
      </c>
      <c r="I60" s="239"/>
      <c r="J60" s="214">
        <v>-12.3</v>
      </c>
      <c r="K60" s="265"/>
      <c r="L60" s="465"/>
      <c r="M60" s="264"/>
      <c r="N60" s="80"/>
    </row>
    <row r="61" spans="1:18" s="45" customFormat="1" ht="11.45" customHeight="1">
      <c r="A61" s="272"/>
      <c r="B61" s="155" t="s">
        <v>247</v>
      </c>
      <c r="C61" s="155"/>
      <c r="D61" s="155"/>
      <c r="E61" s="351"/>
      <c r="F61" s="171">
        <f>SUM(F58:F60)</f>
        <v>124.617</v>
      </c>
      <c r="G61" s="508"/>
      <c r="H61" s="171">
        <f>SUM(H58:H60)-0.1</f>
        <v>123.5</v>
      </c>
      <c r="I61" s="351"/>
      <c r="J61" s="171">
        <f>SUM(J58:J60)</f>
        <v>477.5</v>
      </c>
      <c r="K61" s="265"/>
      <c r="L61" s="465"/>
      <c r="M61" s="264"/>
      <c r="N61" s="80"/>
    </row>
    <row r="62" spans="1:18" s="45" customFormat="1" ht="11.45" customHeight="1">
      <c r="A62" s="231"/>
      <c r="B62" s="152"/>
      <c r="C62" s="152"/>
      <c r="D62" s="152"/>
      <c r="E62" s="239"/>
      <c r="F62" s="169"/>
      <c r="G62" s="264"/>
      <c r="H62" s="169"/>
      <c r="I62" s="239"/>
      <c r="J62" s="169"/>
      <c r="K62" s="265"/>
      <c r="L62" s="465"/>
      <c r="M62" s="264"/>
      <c r="N62" s="80"/>
    </row>
    <row r="63" spans="1:18" s="45" customFormat="1" ht="11.45" customHeight="1">
      <c r="A63" s="231"/>
      <c r="B63" s="152"/>
      <c r="C63" s="152"/>
      <c r="D63" s="152"/>
      <c r="E63" s="241"/>
      <c r="F63" s="257"/>
      <c r="G63" s="261"/>
      <c r="H63" s="257"/>
      <c r="I63" s="241"/>
      <c r="J63" s="257"/>
      <c r="K63" s="261"/>
      <c r="L63" s="312"/>
      <c r="M63" s="264"/>
      <c r="N63" s="80"/>
    </row>
    <row r="64" spans="1:18" s="45" customFormat="1" ht="15" customHeight="1">
      <c r="A64" s="233" t="s">
        <v>212</v>
      </c>
      <c r="B64" s="237"/>
      <c r="C64" s="237"/>
      <c r="D64" s="237"/>
      <c r="E64" s="234"/>
      <c r="F64" s="234"/>
      <c r="G64" s="234"/>
      <c r="H64" s="234"/>
      <c r="I64" s="234"/>
      <c r="J64" s="234"/>
      <c r="K64" s="234"/>
      <c r="L64" s="460"/>
      <c r="M64" s="235"/>
      <c r="N64" s="89"/>
      <c r="O64" s="89"/>
      <c r="P64" s="89"/>
      <c r="Q64" s="89"/>
      <c r="R64" s="88"/>
    </row>
    <row r="65" spans="1:18" s="45" customFormat="1" ht="11.45" customHeight="1">
      <c r="A65" s="157"/>
      <c r="B65" s="179"/>
      <c r="C65" s="179"/>
      <c r="D65" s="179"/>
      <c r="E65" s="179"/>
      <c r="F65" s="334"/>
      <c r="G65" s="153"/>
      <c r="H65" s="153"/>
      <c r="I65" s="179"/>
      <c r="J65" s="153"/>
      <c r="K65" s="153"/>
      <c r="L65" s="311"/>
      <c r="M65" s="152"/>
      <c r="N65" s="43"/>
    </row>
    <row r="66" spans="1:18" s="45" customFormat="1" ht="11.45" customHeight="1" thickBot="1">
      <c r="A66" s="266" t="s">
        <v>140</v>
      </c>
      <c r="B66" s="266"/>
      <c r="C66" s="266"/>
      <c r="D66" s="266"/>
      <c r="E66" s="266"/>
      <c r="F66" s="256"/>
      <c r="G66" s="238"/>
      <c r="H66" s="238"/>
      <c r="I66" s="266"/>
      <c r="J66" s="238"/>
      <c r="K66" s="238"/>
      <c r="L66" s="454"/>
      <c r="M66" s="152"/>
      <c r="N66" s="44"/>
    </row>
    <row r="67" spans="1:18" s="84" customFormat="1" ht="11.45" customHeight="1">
      <c r="A67" s="239"/>
      <c r="B67" s="239"/>
      <c r="C67" s="239"/>
      <c r="D67" s="239"/>
      <c r="E67" s="239"/>
      <c r="F67" s="515" t="s">
        <v>6</v>
      </c>
      <c r="G67" s="515"/>
      <c r="H67" s="515"/>
      <c r="I67" s="239"/>
      <c r="J67" s="483" t="s">
        <v>21</v>
      </c>
      <c r="K67" s="488"/>
      <c r="L67" s="455"/>
      <c r="M67" s="240"/>
    </row>
    <row r="68" spans="1:18" s="84" customFormat="1" ht="11.45" customHeight="1">
      <c r="A68" s="239"/>
      <c r="B68" s="239"/>
      <c r="C68" s="239"/>
      <c r="D68" s="239"/>
      <c r="E68" s="239"/>
      <c r="F68" s="516" t="s">
        <v>217</v>
      </c>
      <c r="G68" s="516"/>
      <c r="H68" s="516"/>
      <c r="I68" s="239"/>
      <c r="J68" s="481" t="s">
        <v>1</v>
      </c>
      <c r="K68" s="487"/>
      <c r="L68" s="455"/>
      <c r="M68" s="240"/>
    </row>
    <row r="69" spans="1:18" s="45" customFormat="1" ht="11.45" customHeight="1">
      <c r="A69" s="267" t="s">
        <v>107</v>
      </c>
      <c r="B69" s="268"/>
      <c r="C69" s="268"/>
      <c r="D69" s="268"/>
      <c r="E69" s="231"/>
      <c r="F69" s="331">
        <v>2016</v>
      </c>
      <c r="G69" s="244"/>
      <c r="H69" s="245">
        <f>+$J$29</f>
        <v>2015</v>
      </c>
      <c r="I69" s="231"/>
      <c r="J69" s="245">
        <f>+$J$29</f>
        <v>2015</v>
      </c>
      <c r="K69" s="244"/>
      <c r="L69" s="456"/>
      <c r="M69" s="246"/>
    </row>
    <row r="70" spans="1:18" s="45" customFormat="1" ht="11.45" customHeight="1">
      <c r="A70" s="269"/>
      <c r="B70" s="231"/>
      <c r="C70" s="231"/>
      <c r="D70" s="231"/>
      <c r="E70" s="231"/>
      <c r="F70" s="180" t="s">
        <v>0</v>
      </c>
      <c r="G70" s="180"/>
      <c r="H70" s="180"/>
      <c r="I70" s="231"/>
      <c r="J70" s="180"/>
      <c r="K70" s="180"/>
      <c r="L70" s="457"/>
      <c r="M70" s="270"/>
    </row>
    <row r="71" spans="1:18" s="45" customFormat="1" ht="11.45" customHeight="1">
      <c r="A71" s="179"/>
      <c r="B71" s="179" t="s">
        <v>74</v>
      </c>
      <c r="C71" s="179"/>
      <c r="D71" s="153"/>
      <c r="E71" s="231"/>
      <c r="F71" s="169">
        <v>52.121000000000002</v>
      </c>
      <c r="G71" s="169"/>
      <c r="H71" s="169">
        <f>66.6+0.1</f>
        <v>66.699999999999989</v>
      </c>
      <c r="I71" s="231"/>
      <c r="J71" s="169">
        <v>245.2</v>
      </c>
      <c r="K71" s="169"/>
      <c r="L71" s="416"/>
    </row>
    <row r="72" spans="1:18" s="45" customFormat="1" ht="11.45" customHeight="1">
      <c r="A72" s="179"/>
      <c r="B72" s="179" t="s">
        <v>117</v>
      </c>
      <c r="C72" s="179"/>
      <c r="D72" s="179"/>
      <c r="E72" s="231"/>
      <c r="F72" s="169">
        <v>-11.4</v>
      </c>
      <c r="G72" s="169"/>
      <c r="H72" s="169">
        <v>-25.1</v>
      </c>
      <c r="I72" s="231"/>
      <c r="J72" s="169">
        <v>-104.2</v>
      </c>
      <c r="K72" s="169"/>
      <c r="L72" s="416"/>
    </row>
    <row r="73" spans="1:18" s="45" customFormat="1" ht="11.45" customHeight="1">
      <c r="A73" s="179"/>
      <c r="B73" s="179" t="s">
        <v>73</v>
      </c>
      <c r="C73" s="231"/>
      <c r="D73" s="152"/>
      <c r="E73" s="231"/>
      <c r="F73" s="169">
        <v>68.058000000000007</v>
      </c>
      <c r="G73" s="169"/>
      <c r="H73" s="169">
        <f>72.5</f>
        <v>72.5</v>
      </c>
      <c r="I73" s="231"/>
      <c r="J73" s="169">
        <v>327.60000000000002</v>
      </c>
      <c r="K73" s="169"/>
      <c r="L73" s="416"/>
      <c r="M73" s="271"/>
      <c r="N73" s="114"/>
    </row>
    <row r="74" spans="1:18" s="45" customFormat="1" ht="11.45" customHeight="1">
      <c r="A74" s="179"/>
      <c r="B74" s="179" t="s">
        <v>202</v>
      </c>
      <c r="C74" s="231"/>
      <c r="D74" s="152"/>
      <c r="E74" s="231"/>
      <c r="F74" s="169">
        <v>0</v>
      </c>
      <c r="G74" s="169"/>
      <c r="H74" s="169">
        <v>0</v>
      </c>
      <c r="I74" s="231"/>
      <c r="J74" s="169">
        <v>397.2</v>
      </c>
      <c r="K74" s="169"/>
      <c r="L74" s="416"/>
      <c r="M74" s="271"/>
      <c r="N74" s="114"/>
    </row>
    <row r="75" spans="1:18" s="45" customFormat="1" ht="11.45" customHeight="1">
      <c r="A75" s="184" t="s">
        <v>209</v>
      </c>
      <c r="B75" s="184"/>
      <c r="C75" s="324"/>
      <c r="D75" s="366" t="s">
        <v>0</v>
      </c>
      <c r="E75" s="196"/>
      <c r="F75" s="169">
        <v>1.413</v>
      </c>
      <c r="G75" s="169"/>
      <c r="H75" s="214">
        <v>2.7</v>
      </c>
      <c r="I75" s="196"/>
      <c r="J75" s="214">
        <v>49</v>
      </c>
      <c r="K75" s="169"/>
      <c r="L75" s="416"/>
      <c r="M75" s="152"/>
      <c r="N75" s="64"/>
    </row>
    <row r="76" spans="1:18" s="45" customFormat="1" ht="11.45" customHeight="1">
      <c r="A76" s="272"/>
      <c r="B76" s="191" t="s">
        <v>45</v>
      </c>
      <c r="C76" s="268"/>
      <c r="D76" s="268"/>
      <c r="E76" s="231"/>
      <c r="F76" s="171">
        <f>F71+F72+F73+F74+F75</f>
        <v>110.19200000000001</v>
      </c>
      <c r="G76" s="169"/>
      <c r="H76" s="171">
        <f>H71+H72+H73+H74+H75</f>
        <v>116.8</v>
      </c>
      <c r="I76" s="231"/>
      <c r="J76" s="171">
        <f>J71+J72+J73+J74+J75</f>
        <v>914.8</v>
      </c>
      <c r="K76" s="169"/>
      <c r="L76" s="464"/>
      <c r="M76" s="273"/>
      <c r="N76" s="64"/>
    </row>
    <row r="77" spans="1:18" s="45" customFormat="1" ht="11.45" customHeight="1">
      <c r="A77" s="179"/>
      <c r="B77" s="179"/>
      <c r="C77" s="179"/>
      <c r="D77" s="179"/>
      <c r="E77" s="179"/>
      <c r="F77" s="323"/>
      <c r="G77" s="262"/>
      <c r="H77" s="335"/>
      <c r="I77" s="179"/>
      <c r="J77" s="335"/>
      <c r="K77" s="262"/>
      <c r="L77" s="307"/>
      <c r="M77" s="271"/>
    </row>
    <row r="78" spans="1:18" s="45" customFormat="1" ht="11.45" customHeight="1">
      <c r="A78" s="274"/>
      <c r="B78" s="179"/>
      <c r="C78" s="179"/>
      <c r="D78" s="179"/>
      <c r="E78" s="179"/>
      <c r="F78" s="262"/>
      <c r="G78" s="262"/>
      <c r="H78" s="262"/>
      <c r="I78" s="179"/>
      <c r="J78" s="262"/>
      <c r="K78" s="262"/>
      <c r="L78" s="307"/>
      <c r="M78" s="271"/>
      <c r="O78" s="59"/>
      <c r="P78" s="59"/>
    </row>
    <row r="79" spans="1:18" s="45" customFormat="1" ht="15" customHeight="1">
      <c r="A79" s="233" t="s">
        <v>234</v>
      </c>
      <c r="B79" s="237"/>
      <c r="C79" s="237"/>
      <c r="D79" s="237"/>
      <c r="E79" s="234"/>
      <c r="F79" s="234"/>
      <c r="G79" s="234"/>
      <c r="H79" s="234"/>
      <c r="I79" s="234"/>
      <c r="J79" s="234"/>
      <c r="K79" s="234"/>
      <c r="L79" s="460"/>
      <c r="M79" s="235"/>
      <c r="N79" s="89"/>
      <c r="O79" s="89"/>
      <c r="P79" s="89"/>
      <c r="Q79" s="89"/>
      <c r="R79" s="88"/>
    </row>
    <row r="80" spans="1:18" s="45" customFormat="1" ht="11.45" customHeight="1">
      <c r="A80" s="274"/>
      <c r="B80" s="179"/>
      <c r="C80" s="179"/>
      <c r="D80" s="179"/>
      <c r="E80" s="179"/>
      <c r="F80" s="262"/>
      <c r="G80" s="262"/>
      <c r="H80" s="262"/>
      <c r="I80" s="179"/>
      <c r="J80" s="262"/>
      <c r="K80" s="262"/>
      <c r="L80" s="307"/>
      <c r="M80" s="271"/>
      <c r="O80" s="59"/>
      <c r="P80" s="59"/>
    </row>
    <row r="81" spans="1:18" s="45" customFormat="1" ht="15" customHeight="1">
      <c r="A81" s="233" t="s">
        <v>227</v>
      </c>
      <c r="B81" s="237"/>
      <c r="C81" s="237"/>
      <c r="D81" s="237"/>
      <c r="E81" s="234"/>
      <c r="F81" s="234"/>
      <c r="G81" s="234"/>
      <c r="H81" s="234"/>
      <c r="I81" s="234"/>
      <c r="J81" s="234"/>
      <c r="K81" s="234"/>
      <c r="L81" s="460"/>
      <c r="M81" s="235"/>
      <c r="N81" s="89"/>
      <c r="O81" s="89"/>
      <c r="P81" s="89"/>
      <c r="Q81" s="89"/>
      <c r="R81" s="88"/>
    </row>
    <row r="82" spans="1:18" s="45" customFormat="1" ht="11.45" customHeight="1">
      <c r="A82" s="275"/>
      <c r="B82" s="179"/>
      <c r="C82" s="179"/>
      <c r="D82" s="179"/>
      <c r="E82" s="179"/>
      <c r="F82" s="283"/>
      <c r="G82" s="262"/>
      <c r="H82" s="262"/>
      <c r="I82" s="179"/>
      <c r="J82" s="262"/>
      <c r="K82" s="262"/>
      <c r="L82" s="307"/>
      <c r="M82" s="271"/>
      <c r="O82" s="55"/>
    </row>
    <row r="83" spans="1:18" s="45" customFormat="1" ht="11.45" customHeight="1" thickBot="1">
      <c r="A83" s="266" t="s">
        <v>113</v>
      </c>
      <c r="B83" s="266"/>
      <c r="C83" s="266"/>
      <c r="D83" s="266"/>
      <c r="E83" s="266"/>
      <c r="F83" s="286"/>
      <c r="G83" s="286"/>
      <c r="H83" s="286"/>
      <c r="I83" s="266"/>
      <c r="J83" s="286"/>
      <c r="K83" s="286"/>
      <c r="L83" s="466"/>
      <c r="M83" s="271"/>
    </row>
    <row r="84" spans="1:18" s="84" customFormat="1" ht="11.45" customHeight="1">
      <c r="A84" s="239"/>
      <c r="B84" s="239"/>
      <c r="C84" s="239"/>
      <c r="D84" s="239"/>
      <c r="E84" s="239"/>
      <c r="F84" s="515" t="s">
        <v>6</v>
      </c>
      <c r="G84" s="515"/>
      <c r="H84" s="515"/>
      <c r="I84" s="239"/>
      <c r="J84" s="483" t="s">
        <v>21</v>
      </c>
      <c r="K84" s="486"/>
      <c r="L84" s="455"/>
      <c r="M84" s="240"/>
    </row>
    <row r="85" spans="1:18" s="84" customFormat="1" ht="11.45" customHeight="1">
      <c r="A85" s="239"/>
      <c r="B85" s="239"/>
      <c r="C85" s="239"/>
      <c r="D85" s="239"/>
      <c r="E85" s="239"/>
      <c r="F85" s="516" t="s">
        <v>217</v>
      </c>
      <c r="G85" s="516"/>
      <c r="H85" s="516"/>
      <c r="I85" s="239"/>
      <c r="J85" s="481" t="s">
        <v>1</v>
      </c>
      <c r="K85" s="487"/>
      <c r="L85" s="455"/>
      <c r="M85" s="240"/>
    </row>
    <row r="86" spans="1:18" s="45" customFormat="1" ht="11.45" customHeight="1">
      <c r="A86" s="267" t="s">
        <v>107</v>
      </c>
      <c r="B86" s="268"/>
      <c r="C86" s="268"/>
      <c r="D86" s="268"/>
      <c r="E86" s="231"/>
      <c r="F86" s="331">
        <v>2016</v>
      </c>
      <c r="G86" s="244"/>
      <c r="H86" s="245">
        <v>2015</v>
      </c>
      <c r="I86" s="231"/>
      <c r="J86" s="245">
        <v>2015</v>
      </c>
      <c r="K86" s="244"/>
      <c r="L86" s="456"/>
      <c r="M86" s="246"/>
    </row>
    <row r="87" spans="1:18" s="45" customFormat="1" ht="11.45" customHeight="1">
      <c r="A87" s="269"/>
      <c r="B87" s="231"/>
      <c r="C87" s="231"/>
      <c r="D87" s="231"/>
      <c r="E87" s="231"/>
      <c r="F87" s="180" t="s">
        <v>0</v>
      </c>
      <c r="G87" s="180"/>
      <c r="H87" s="180"/>
      <c r="I87" s="231"/>
      <c r="J87" s="180"/>
      <c r="K87" s="180"/>
      <c r="L87" s="457"/>
      <c r="M87" s="270"/>
    </row>
    <row r="88" spans="1:18" s="45" customFormat="1" ht="11.45" customHeight="1">
      <c r="A88" s="179"/>
      <c r="B88" s="179" t="s">
        <v>72</v>
      </c>
      <c r="C88" s="179"/>
      <c r="D88" s="179"/>
      <c r="E88" s="231"/>
      <c r="F88" s="169">
        <v>-14.933</v>
      </c>
      <c r="G88" s="169"/>
      <c r="H88" s="169">
        <v>-14.3</v>
      </c>
      <c r="I88" s="231"/>
      <c r="J88" s="169">
        <v>-58.2</v>
      </c>
      <c r="K88" s="169"/>
      <c r="L88" s="416"/>
      <c r="M88" s="170"/>
      <c r="N88" s="125"/>
      <c r="O88" s="64"/>
    </row>
    <row r="89" spans="1:18" s="45" customFormat="1" ht="11.45" customHeight="1">
      <c r="A89" s="179"/>
      <c r="B89" s="179" t="s">
        <v>71</v>
      </c>
      <c r="C89" s="179"/>
      <c r="D89" s="179"/>
      <c r="E89" s="231"/>
      <c r="F89" s="170">
        <v>4.8280000000000003</v>
      </c>
      <c r="G89" s="169"/>
      <c r="H89" s="170">
        <v>4.8</v>
      </c>
      <c r="I89" s="231"/>
      <c r="J89" s="170">
        <v>19.600000000000001</v>
      </c>
      <c r="K89" s="169"/>
      <c r="L89" s="416"/>
      <c r="M89" s="170"/>
      <c r="N89" s="126"/>
      <c r="O89" s="144"/>
    </row>
    <row r="90" spans="1:18" s="45" customFormat="1" ht="11.45" customHeight="1">
      <c r="A90" s="179"/>
      <c r="B90" s="268" t="s">
        <v>70</v>
      </c>
      <c r="C90" s="268"/>
      <c r="D90" s="268"/>
      <c r="E90" s="231"/>
      <c r="F90" s="170">
        <v>3.306</v>
      </c>
      <c r="G90" s="169"/>
      <c r="H90" s="170">
        <v>1.7</v>
      </c>
      <c r="I90" s="231"/>
      <c r="J90" s="170">
        <v>9.1</v>
      </c>
      <c r="K90" s="169"/>
      <c r="L90" s="416"/>
      <c r="M90" s="170"/>
      <c r="N90" s="126"/>
      <c r="O90" s="144"/>
    </row>
    <row r="91" spans="1:18" s="344" customFormat="1" ht="11.45" customHeight="1">
      <c r="A91" s="191"/>
      <c r="B91" s="342" t="s">
        <v>45</v>
      </c>
      <c r="C91" s="342"/>
      <c r="D91" s="342"/>
      <c r="E91" s="290"/>
      <c r="F91" s="171">
        <f>SUM(F88:F90)</f>
        <v>-6.7990000000000004</v>
      </c>
      <c r="G91" s="167"/>
      <c r="H91" s="171">
        <f>SUM(H88:H90)</f>
        <v>-7.8</v>
      </c>
      <c r="I91" s="290"/>
      <c r="J91" s="171">
        <f>SUM(J88:J90)</f>
        <v>-29.5</v>
      </c>
      <c r="K91" s="167"/>
      <c r="L91" s="464"/>
      <c r="M91" s="168"/>
      <c r="N91" s="99"/>
      <c r="O91" s="348"/>
    </row>
    <row r="92" spans="1:18" s="45" customFormat="1" ht="11.45" customHeight="1">
      <c r="A92" s="274"/>
      <c r="B92" s="179"/>
      <c r="C92" s="179"/>
      <c r="D92" s="179"/>
      <c r="E92" s="179"/>
      <c r="F92" s="323"/>
      <c r="G92" s="262"/>
      <c r="H92" s="262"/>
      <c r="I92" s="179"/>
      <c r="J92" s="262"/>
      <c r="K92" s="262"/>
      <c r="L92" s="307"/>
      <c r="M92" s="271"/>
      <c r="N92" s="59"/>
      <c r="O92" s="144"/>
    </row>
    <row r="93" spans="1:18" s="45" customFormat="1" ht="11.45" customHeight="1">
      <c r="A93" s="231"/>
      <c r="B93" s="231"/>
      <c r="C93" s="231"/>
      <c r="D93" s="231"/>
      <c r="E93" s="179"/>
      <c r="F93" s="264"/>
      <c r="G93" s="262"/>
      <c r="H93" s="263"/>
      <c r="I93" s="179"/>
      <c r="J93" s="263"/>
      <c r="K93" s="262"/>
      <c r="L93" s="309"/>
      <c r="M93" s="263"/>
      <c r="N93" s="55"/>
      <c r="O93" s="144"/>
    </row>
    <row r="94" spans="1:18" s="45" customFormat="1" ht="15" customHeight="1">
      <c r="A94" s="233" t="s">
        <v>228</v>
      </c>
      <c r="B94" s="237"/>
      <c r="C94" s="237"/>
      <c r="D94" s="237"/>
      <c r="E94" s="234"/>
      <c r="F94" s="234"/>
      <c r="G94" s="234"/>
      <c r="H94" s="234"/>
      <c r="I94" s="234"/>
      <c r="J94" s="234"/>
      <c r="K94" s="234"/>
      <c r="L94" s="460"/>
      <c r="M94" s="235"/>
      <c r="N94" s="89"/>
      <c r="O94" s="89"/>
      <c r="P94" s="89"/>
      <c r="Q94" s="89"/>
      <c r="R94" s="88"/>
    </row>
    <row r="95" spans="1:18" s="45" customFormat="1" ht="11.45" customHeight="1">
      <c r="A95" s="275"/>
      <c r="B95" s="179"/>
      <c r="C95" s="179"/>
      <c r="D95" s="179"/>
      <c r="E95" s="179"/>
      <c r="F95" s="283"/>
      <c r="G95" s="262"/>
      <c r="H95" s="262"/>
      <c r="I95" s="179"/>
      <c r="J95" s="262"/>
      <c r="K95" s="262"/>
      <c r="L95" s="307"/>
      <c r="M95" s="271"/>
      <c r="O95" s="64"/>
    </row>
    <row r="96" spans="1:18" s="45" customFormat="1" ht="11.45" customHeight="1" thickBot="1">
      <c r="A96" s="266" t="s">
        <v>115</v>
      </c>
      <c r="B96" s="266"/>
      <c r="C96" s="266"/>
      <c r="D96" s="266"/>
      <c r="E96" s="266"/>
      <c r="F96" s="286"/>
      <c r="G96" s="286"/>
      <c r="H96" s="286"/>
      <c r="I96" s="266"/>
      <c r="J96" s="286"/>
      <c r="K96" s="286"/>
      <c r="L96" s="466"/>
      <c r="M96" s="271"/>
      <c r="O96" s="59"/>
      <c r="P96" s="59"/>
      <c r="Q96" s="59"/>
    </row>
    <row r="97" spans="1:18" s="84" customFormat="1" ht="11.45" customHeight="1">
      <c r="A97" s="239"/>
      <c r="B97" s="239"/>
      <c r="C97" s="239"/>
      <c r="D97" s="239"/>
      <c r="E97" s="239"/>
      <c r="F97" s="515" t="s">
        <v>6</v>
      </c>
      <c r="G97" s="515"/>
      <c r="H97" s="515"/>
      <c r="I97" s="239"/>
      <c r="J97" s="483" t="s">
        <v>21</v>
      </c>
      <c r="K97" s="488"/>
      <c r="L97" s="455"/>
      <c r="M97" s="240"/>
    </row>
    <row r="98" spans="1:18" s="84" customFormat="1" ht="11.45" customHeight="1">
      <c r="A98" s="239"/>
      <c r="B98" s="239"/>
      <c r="C98" s="239"/>
      <c r="D98" s="239"/>
      <c r="E98" s="239"/>
      <c r="F98" s="516" t="s">
        <v>217</v>
      </c>
      <c r="G98" s="516"/>
      <c r="H98" s="516"/>
      <c r="I98" s="239"/>
      <c r="J98" s="481" t="s">
        <v>1</v>
      </c>
      <c r="K98" s="481"/>
      <c r="L98" s="455"/>
      <c r="M98" s="240"/>
    </row>
    <row r="99" spans="1:18" s="45" customFormat="1" ht="11.45" customHeight="1">
      <c r="A99" s="267" t="s">
        <v>107</v>
      </c>
      <c r="B99" s="268"/>
      <c r="C99" s="268"/>
      <c r="D99" s="268"/>
      <c r="E99" s="231"/>
      <c r="F99" s="331">
        <v>2016</v>
      </c>
      <c r="G99" s="244"/>
      <c r="H99" s="245">
        <v>2015</v>
      </c>
      <c r="I99" s="231"/>
      <c r="J99" s="245">
        <v>2015</v>
      </c>
      <c r="K99" s="244"/>
      <c r="L99" s="456"/>
      <c r="M99" s="279"/>
    </row>
    <row r="100" spans="1:18" s="45" customFormat="1" ht="11.45" customHeight="1">
      <c r="A100" s="269"/>
      <c r="B100" s="231"/>
      <c r="C100" s="231"/>
      <c r="D100" s="231"/>
      <c r="E100" s="231"/>
      <c r="F100" s="180" t="s">
        <v>0</v>
      </c>
      <c r="G100" s="180"/>
      <c r="H100" s="180"/>
      <c r="I100" s="231"/>
      <c r="J100" s="180"/>
      <c r="K100" s="180"/>
      <c r="L100" s="457"/>
      <c r="M100" s="279"/>
      <c r="N100" s="64"/>
    </row>
    <row r="101" spans="1:18" s="45" customFormat="1" ht="11.45" customHeight="1">
      <c r="A101" s="179"/>
      <c r="B101" s="179" t="s">
        <v>69</v>
      </c>
      <c r="C101" s="179"/>
      <c r="D101" s="179"/>
      <c r="E101" s="231"/>
      <c r="F101" s="170">
        <v>1.1160000000000001</v>
      </c>
      <c r="G101" s="169"/>
      <c r="H101" s="170">
        <v>0.5</v>
      </c>
      <c r="I101" s="231"/>
      <c r="J101" s="170">
        <v>2.7</v>
      </c>
      <c r="K101" s="169"/>
      <c r="L101" s="416"/>
      <c r="M101" s="280"/>
      <c r="N101" s="143"/>
    </row>
    <row r="102" spans="1:18" s="45" customFormat="1" ht="11.45" customHeight="1">
      <c r="A102" s="179"/>
      <c r="B102" s="212" t="s">
        <v>103</v>
      </c>
      <c r="C102" s="212"/>
      <c r="D102" s="212"/>
      <c r="E102" s="231"/>
      <c r="F102" s="170">
        <v>1.19</v>
      </c>
      <c r="G102" s="169"/>
      <c r="H102" s="170">
        <v>-4.7</v>
      </c>
      <c r="I102" s="231"/>
      <c r="J102" s="170">
        <v>-18.5</v>
      </c>
      <c r="K102" s="169"/>
      <c r="L102" s="416"/>
      <c r="M102" s="280"/>
      <c r="N102" s="143"/>
      <c r="O102" s="64"/>
    </row>
    <row r="103" spans="1:18" s="45" customFormat="1" ht="11.45" customHeight="1">
      <c r="A103" s="179"/>
      <c r="B103" s="153" t="s">
        <v>68</v>
      </c>
      <c r="C103" s="154"/>
      <c r="D103" s="154"/>
      <c r="E103" s="152"/>
      <c r="F103" s="170">
        <v>-0.70599999999999996</v>
      </c>
      <c r="G103" s="169"/>
      <c r="H103" s="170">
        <v>-1.2</v>
      </c>
      <c r="I103" s="152"/>
      <c r="J103" s="170">
        <v>-13.7</v>
      </c>
      <c r="K103" s="169"/>
      <c r="L103" s="416"/>
      <c r="M103" s="277"/>
      <c r="N103" s="143"/>
      <c r="O103" s="144"/>
    </row>
    <row r="104" spans="1:18" s="344" customFormat="1" ht="11.45" customHeight="1">
      <c r="A104" s="191"/>
      <c r="B104" s="191" t="s">
        <v>45</v>
      </c>
      <c r="C104" s="342"/>
      <c r="D104" s="342"/>
      <c r="E104" s="290"/>
      <c r="F104" s="171">
        <f>SUM(F101:F103)</f>
        <v>1.6</v>
      </c>
      <c r="G104" s="167"/>
      <c r="H104" s="171">
        <f>SUM(H101:H103)</f>
        <v>-5.4</v>
      </c>
      <c r="I104" s="290"/>
      <c r="J104" s="171">
        <f>SUM(J101:J103)-0.1</f>
        <v>-29.6</v>
      </c>
      <c r="K104" s="167"/>
      <c r="L104" s="464"/>
      <c r="M104" s="291"/>
      <c r="N104" s="347"/>
      <c r="O104" s="346"/>
    </row>
    <row r="105" spans="1:18" s="64" customFormat="1" ht="11.45" customHeight="1">
      <c r="A105" s="274"/>
      <c r="B105" s="179"/>
      <c r="C105" s="179"/>
      <c r="D105" s="179"/>
      <c r="E105" s="179"/>
      <c r="F105" s="323"/>
      <c r="G105" s="262"/>
      <c r="H105" s="262"/>
      <c r="I105" s="179"/>
      <c r="J105" s="262"/>
      <c r="K105" s="262"/>
      <c r="L105" s="307"/>
      <c r="M105" s="271"/>
      <c r="N105" s="58"/>
      <c r="O105" s="56"/>
      <c r="P105" s="56"/>
      <c r="Q105" s="56"/>
      <c r="R105" s="57"/>
    </row>
    <row r="106" spans="1:18" s="45" customFormat="1" ht="11.45" customHeight="1">
      <c r="A106" s="274"/>
      <c r="B106" s="179"/>
      <c r="C106" s="179"/>
      <c r="D106" s="179"/>
      <c r="E106" s="179"/>
      <c r="F106" s="323"/>
      <c r="G106" s="262"/>
      <c r="H106" s="262"/>
      <c r="I106" s="179"/>
      <c r="J106" s="262"/>
      <c r="K106" s="262"/>
      <c r="L106" s="307"/>
      <c r="M106" s="271"/>
      <c r="N106" s="58"/>
      <c r="O106" s="55"/>
      <c r="P106" s="55"/>
    </row>
    <row r="107" spans="1:18" s="45" customFormat="1" ht="15" customHeight="1">
      <c r="A107" s="233" t="s">
        <v>229</v>
      </c>
      <c r="B107" s="237"/>
      <c r="C107" s="237"/>
      <c r="D107" s="237"/>
      <c r="E107" s="234"/>
      <c r="F107" s="234"/>
      <c r="G107" s="234"/>
      <c r="H107" s="234"/>
      <c r="I107" s="234"/>
      <c r="J107" s="234"/>
      <c r="K107" s="234"/>
      <c r="L107" s="460"/>
      <c r="M107" s="235"/>
      <c r="N107" s="89"/>
      <c r="O107" s="89"/>
      <c r="P107" s="89"/>
      <c r="Q107" s="89"/>
      <c r="R107" s="88"/>
    </row>
    <row r="108" spans="1:18" s="45" customFormat="1" ht="11.45" customHeight="1">
      <c r="A108" s="275"/>
      <c r="B108" s="179"/>
      <c r="C108" s="179"/>
      <c r="D108" s="179"/>
      <c r="E108" s="179"/>
      <c r="F108" s="283"/>
      <c r="G108" s="262"/>
      <c r="H108" s="262"/>
      <c r="I108" s="179"/>
      <c r="J108" s="262"/>
      <c r="K108" s="262"/>
      <c r="L108" s="307"/>
      <c r="M108" s="271"/>
      <c r="O108" s="57"/>
      <c r="P108" s="57"/>
    </row>
    <row r="109" spans="1:18" s="45" customFormat="1" ht="11.45" customHeight="1" thickBot="1">
      <c r="A109" s="266" t="s">
        <v>238</v>
      </c>
      <c r="B109" s="266"/>
      <c r="C109" s="266"/>
      <c r="D109" s="266"/>
      <c r="E109" s="266"/>
      <c r="F109" s="286"/>
      <c r="G109" s="286"/>
      <c r="H109" s="286"/>
      <c r="I109" s="266"/>
      <c r="J109" s="286"/>
      <c r="K109" s="286"/>
      <c r="L109" s="466"/>
      <c r="M109" s="271"/>
      <c r="O109" s="43"/>
    </row>
    <row r="110" spans="1:18" s="84" customFormat="1" ht="11.45" customHeight="1">
      <c r="A110" s="239"/>
      <c r="B110" s="239"/>
      <c r="C110" s="239"/>
      <c r="D110" s="239"/>
      <c r="E110" s="239"/>
      <c r="F110" s="515" t="s">
        <v>6</v>
      </c>
      <c r="G110" s="515"/>
      <c r="H110" s="515"/>
      <c r="I110" s="239"/>
      <c r="J110" s="483" t="s">
        <v>21</v>
      </c>
      <c r="K110" s="488"/>
      <c r="L110" s="455"/>
      <c r="M110" s="240"/>
    </row>
    <row r="111" spans="1:18" s="84" customFormat="1" ht="11.45" customHeight="1">
      <c r="A111" s="239"/>
      <c r="B111" s="239"/>
      <c r="C111" s="239"/>
      <c r="D111" s="239"/>
      <c r="E111" s="239"/>
      <c r="F111" s="516" t="s">
        <v>217</v>
      </c>
      <c r="G111" s="516"/>
      <c r="H111" s="516"/>
      <c r="I111" s="239"/>
      <c r="J111" s="481" t="s">
        <v>1</v>
      </c>
      <c r="K111" s="481"/>
      <c r="L111" s="455"/>
      <c r="M111" s="240"/>
    </row>
    <row r="112" spans="1:18" s="45" customFormat="1" ht="11.45" customHeight="1">
      <c r="A112" s="267" t="s">
        <v>107</v>
      </c>
      <c r="B112" s="268"/>
      <c r="C112" s="268"/>
      <c r="D112" s="268"/>
      <c r="E112" s="231"/>
      <c r="F112" s="331">
        <v>2016</v>
      </c>
      <c r="G112" s="244"/>
      <c r="H112" s="245">
        <v>2015</v>
      </c>
      <c r="I112" s="231"/>
      <c r="J112" s="245">
        <v>2015</v>
      </c>
      <c r="K112" s="244"/>
      <c r="L112" s="456"/>
      <c r="M112" s="279"/>
      <c r="O112" s="57"/>
    </row>
    <row r="113" spans="1:18" s="45" customFormat="1" ht="11.45" customHeight="1">
      <c r="A113" s="269"/>
      <c r="B113" s="231"/>
      <c r="C113" s="231"/>
      <c r="D113" s="231"/>
      <c r="E113" s="231"/>
      <c r="F113" s="180" t="s">
        <v>0</v>
      </c>
      <c r="G113" s="180"/>
      <c r="H113" s="180"/>
      <c r="I113" s="231"/>
      <c r="J113" s="180"/>
      <c r="K113" s="180"/>
      <c r="L113" s="457"/>
      <c r="M113" s="279"/>
      <c r="N113" s="64"/>
      <c r="O113" s="57"/>
    </row>
    <row r="114" spans="1:18" s="45" customFormat="1" ht="11.45" customHeight="1">
      <c r="A114" s="179"/>
      <c r="B114" s="179" t="s">
        <v>141</v>
      </c>
      <c r="C114" s="179"/>
      <c r="D114" s="179"/>
      <c r="E114" s="231"/>
      <c r="F114" s="170">
        <v>3.4649999999999999</v>
      </c>
      <c r="G114" s="169"/>
      <c r="H114" s="170">
        <v>9.1999999999999993</v>
      </c>
      <c r="I114" s="427"/>
      <c r="J114" s="170">
        <v>19.600000000000001</v>
      </c>
      <c r="K114" s="416"/>
      <c r="L114" s="416"/>
      <c r="M114" s="280"/>
      <c r="N114" s="143"/>
      <c r="O114" s="57"/>
    </row>
    <row r="115" spans="1:18" s="45" customFormat="1" ht="11.45" customHeight="1">
      <c r="A115" s="179"/>
      <c r="B115" s="213" t="s">
        <v>142</v>
      </c>
      <c r="C115" s="213"/>
      <c r="D115" s="213"/>
      <c r="E115" s="231"/>
      <c r="F115" s="170">
        <v>-8.5660000000000007</v>
      </c>
      <c r="G115" s="169"/>
      <c r="H115" s="170">
        <v>0.3</v>
      </c>
      <c r="I115" s="427"/>
      <c r="J115" s="170">
        <v>2.8</v>
      </c>
      <c r="K115" s="416"/>
      <c r="L115" s="416"/>
      <c r="M115" s="152"/>
      <c r="N115" s="143"/>
      <c r="O115" s="56"/>
    </row>
    <row r="116" spans="1:18" s="344" customFormat="1" ht="11.45" customHeight="1">
      <c r="A116" s="191"/>
      <c r="B116" s="342" t="s">
        <v>45</v>
      </c>
      <c r="C116" s="342"/>
      <c r="D116" s="342"/>
      <c r="E116" s="290"/>
      <c r="F116" s="171">
        <f>SUM(F114:F115)</f>
        <v>-5.1010000000000009</v>
      </c>
      <c r="G116" s="167"/>
      <c r="H116" s="171">
        <f>SUM(H114:H115)</f>
        <v>9.5</v>
      </c>
      <c r="I116" s="429"/>
      <c r="J116" s="171">
        <f>SUM(J114:J115)</f>
        <v>22.400000000000002</v>
      </c>
      <c r="K116" s="430"/>
      <c r="L116" s="464"/>
      <c r="M116" s="291"/>
      <c r="N116" s="347"/>
      <c r="O116" s="77"/>
    </row>
    <row r="117" spans="1:18" s="45" customFormat="1" ht="11.45" customHeight="1">
      <c r="A117" s="274"/>
      <c r="B117" s="179"/>
      <c r="C117" s="179"/>
      <c r="D117" s="179"/>
      <c r="E117" s="179"/>
      <c r="F117" s="323"/>
      <c r="G117" s="262"/>
      <c r="H117" s="262"/>
      <c r="I117" s="179"/>
      <c r="J117" s="262"/>
      <c r="K117" s="262"/>
      <c r="L117" s="307"/>
      <c r="M117" s="271"/>
      <c r="N117" s="58"/>
      <c r="O117" s="55"/>
      <c r="P117" s="55"/>
    </row>
    <row r="118" spans="1:18" s="45" customFormat="1" ht="11.45" customHeight="1">
      <c r="A118" s="231"/>
      <c r="B118" s="231"/>
      <c r="C118" s="231"/>
      <c r="D118" s="231"/>
      <c r="E118" s="179"/>
      <c r="F118" s="264"/>
      <c r="G118" s="262"/>
      <c r="H118" s="263"/>
      <c r="I118" s="179"/>
      <c r="J118" s="263"/>
      <c r="K118" s="262"/>
      <c r="L118" s="309"/>
      <c r="M118" s="263"/>
      <c r="N118" s="115"/>
      <c r="O118" s="57"/>
    </row>
    <row r="119" spans="1:18" s="45" customFormat="1" ht="15" customHeight="1">
      <c r="A119" s="233" t="s">
        <v>230</v>
      </c>
      <c r="B119" s="237"/>
      <c r="C119" s="237"/>
      <c r="D119" s="237"/>
      <c r="E119" s="234"/>
      <c r="F119" s="234"/>
      <c r="G119" s="234"/>
      <c r="H119" s="234"/>
      <c r="I119" s="234"/>
      <c r="J119" s="234"/>
      <c r="K119" s="234"/>
      <c r="L119" s="460"/>
      <c r="M119" s="235"/>
      <c r="N119" s="89"/>
      <c r="O119" s="89"/>
      <c r="P119" s="89"/>
      <c r="Q119" s="89"/>
      <c r="R119" s="88"/>
    </row>
    <row r="120" spans="1:18" s="45" customFormat="1" ht="11.45" customHeight="1">
      <c r="A120" s="275"/>
      <c r="B120" s="179"/>
      <c r="C120" s="179"/>
      <c r="D120" s="179"/>
      <c r="E120" s="179"/>
      <c r="F120" s="283"/>
      <c r="G120" s="262"/>
      <c r="H120" s="262"/>
      <c r="I120" s="179"/>
      <c r="J120" s="262"/>
      <c r="K120" s="262"/>
      <c r="L120" s="307"/>
      <c r="M120" s="271"/>
      <c r="O120" s="59"/>
    </row>
    <row r="121" spans="1:18" s="45" customFormat="1" ht="11.45" customHeight="1" thickBot="1">
      <c r="A121" s="266" t="s">
        <v>200</v>
      </c>
      <c r="B121" s="266"/>
      <c r="C121" s="266"/>
      <c r="D121" s="266"/>
      <c r="E121" s="266"/>
      <c r="F121" s="286"/>
      <c r="G121" s="286"/>
      <c r="H121" s="286"/>
      <c r="I121" s="266"/>
      <c r="J121" s="286"/>
      <c r="K121" s="286"/>
      <c r="L121" s="466"/>
      <c r="M121" s="271"/>
      <c r="N121" s="115"/>
      <c r="O121" s="59"/>
    </row>
    <row r="122" spans="1:18" s="84" customFormat="1" ht="11.45" customHeight="1">
      <c r="A122" s="239"/>
      <c r="B122" s="239"/>
      <c r="C122" s="239"/>
      <c r="D122" s="239"/>
      <c r="E122" s="239"/>
      <c r="F122" s="515" t="s">
        <v>6</v>
      </c>
      <c r="G122" s="515"/>
      <c r="H122" s="515"/>
      <c r="I122" s="239"/>
      <c r="J122" s="483" t="s">
        <v>21</v>
      </c>
      <c r="K122" s="488"/>
      <c r="L122" s="455"/>
      <c r="M122" s="240"/>
    </row>
    <row r="123" spans="1:18" s="84" customFormat="1" ht="11.45" customHeight="1">
      <c r="A123" s="239"/>
      <c r="B123" s="239"/>
      <c r="C123" s="239"/>
      <c r="D123" s="239"/>
      <c r="E123" s="239"/>
      <c r="F123" s="516" t="s">
        <v>217</v>
      </c>
      <c r="G123" s="516"/>
      <c r="H123" s="516"/>
      <c r="I123" s="239"/>
      <c r="J123" s="481" t="s">
        <v>1</v>
      </c>
      <c r="K123" s="481"/>
      <c r="L123" s="455"/>
      <c r="M123" s="240"/>
    </row>
    <row r="124" spans="1:18" s="45" customFormat="1" ht="11.45" customHeight="1">
      <c r="A124" s="267" t="s">
        <v>107</v>
      </c>
      <c r="B124" s="268"/>
      <c r="C124" s="268"/>
      <c r="D124" s="268"/>
      <c r="E124" s="179"/>
      <c r="F124" s="331">
        <v>2016</v>
      </c>
      <c r="G124" s="244"/>
      <c r="H124" s="245">
        <v>2015</v>
      </c>
      <c r="I124" s="179"/>
      <c r="J124" s="245">
        <v>2015</v>
      </c>
      <c r="K124" s="244"/>
      <c r="L124" s="456"/>
      <c r="M124" s="179"/>
      <c r="N124" s="99"/>
    </row>
    <row r="125" spans="1:18" s="45" customFormat="1" ht="11.45" customHeight="1">
      <c r="A125" s="269"/>
      <c r="B125" s="231"/>
      <c r="C125" s="231"/>
      <c r="D125" s="231"/>
      <c r="E125" s="179"/>
      <c r="F125" s="180"/>
      <c r="G125" s="180"/>
      <c r="H125" s="180"/>
      <c r="I125" s="179"/>
      <c r="J125" s="180"/>
      <c r="K125" s="180"/>
      <c r="L125" s="457"/>
      <c r="M125" s="153"/>
      <c r="N125" s="67"/>
    </row>
    <row r="126" spans="1:18" s="45" customFormat="1" ht="11.45" customHeight="1">
      <c r="A126" s="179"/>
      <c r="B126" s="179" t="s">
        <v>143</v>
      </c>
      <c r="C126" s="179"/>
      <c r="D126" s="179"/>
      <c r="E126" s="179"/>
      <c r="F126" s="170">
        <v>-0.2</v>
      </c>
      <c r="G126" s="169"/>
      <c r="H126" s="170">
        <v>4.0999999999999996</v>
      </c>
      <c r="I126" s="311"/>
      <c r="J126" s="170">
        <v>17.600000000000001</v>
      </c>
      <c r="K126" s="416"/>
      <c r="L126" s="416"/>
      <c r="M126" s="280"/>
      <c r="N126" s="75"/>
    </row>
    <row r="127" spans="1:18" s="45" customFormat="1" ht="11.45" customHeight="1">
      <c r="A127" s="179"/>
      <c r="B127" s="212" t="s">
        <v>144</v>
      </c>
      <c r="C127" s="212"/>
      <c r="D127" s="212"/>
      <c r="E127" s="179"/>
      <c r="F127" s="170">
        <v>11.5</v>
      </c>
      <c r="G127" s="169"/>
      <c r="H127" s="170">
        <v>5</v>
      </c>
      <c r="I127" s="311"/>
      <c r="J127" s="170">
        <v>10.9</v>
      </c>
      <c r="K127" s="416"/>
      <c r="L127" s="416"/>
      <c r="M127" s="281"/>
      <c r="N127" s="75"/>
    </row>
    <row r="128" spans="1:18" s="45" customFormat="1" ht="11.45" customHeight="1">
      <c r="A128" s="179"/>
      <c r="B128" s="212" t="s">
        <v>145</v>
      </c>
      <c r="C128" s="212"/>
      <c r="D128" s="212"/>
      <c r="E128" s="179"/>
      <c r="F128" s="170">
        <v>0.755</v>
      </c>
      <c r="G128" s="169"/>
      <c r="H128" s="170">
        <v>1.4</v>
      </c>
      <c r="I128" s="311"/>
      <c r="J128" s="170">
        <v>5.3</v>
      </c>
      <c r="K128" s="416"/>
      <c r="L128" s="416"/>
      <c r="M128" s="281"/>
      <c r="N128" s="75"/>
    </row>
    <row r="129" spans="1:18" s="45" customFormat="1" ht="11.45" customHeight="1">
      <c r="A129" s="179"/>
      <c r="B129" s="212" t="s">
        <v>146</v>
      </c>
      <c r="C129" s="212"/>
      <c r="D129" s="212"/>
      <c r="E129" s="179"/>
      <c r="F129" s="170">
        <v>96.4</v>
      </c>
      <c r="G129" s="169"/>
      <c r="H129" s="170">
        <v>21.2</v>
      </c>
      <c r="I129" s="311"/>
      <c r="J129" s="170">
        <v>116.6</v>
      </c>
      <c r="K129" s="416"/>
      <c r="L129" s="416"/>
      <c r="M129" s="281"/>
      <c r="N129" s="75"/>
    </row>
    <row r="130" spans="1:18" s="45" customFormat="1" ht="11.45" customHeight="1">
      <c r="A130" s="179"/>
      <c r="B130" s="213" t="s">
        <v>147</v>
      </c>
      <c r="C130" s="213"/>
      <c r="D130" s="213"/>
      <c r="E130" s="179"/>
      <c r="F130" s="170">
        <v>0.49</v>
      </c>
      <c r="G130" s="169"/>
      <c r="H130" s="170">
        <v>9.8000000000000007</v>
      </c>
      <c r="I130" s="311"/>
      <c r="J130" s="170">
        <v>15.3</v>
      </c>
      <c r="K130" s="416"/>
      <c r="L130" s="416"/>
      <c r="M130" s="281"/>
      <c r="N130" s="101"/>
    </row>
    <row r="131" spans="1:18" s="344" customFormat="1" ht="11.45" customHeight="1">
      <c r="A131" s="191"/>
      <c r="B131" s="342" t="s">
        <v>45</v>
      </c>
      <c r="C131" s="342"/>
      <c r="D131" s="342"/>
      <c r="E131" s="181"/>
      <c r="F131" s="171">
        <f>SUM(F126:F130)</f>
        <v>108.94500000000001</v>
      </c>
      <c r="G131" s="167"/>
      <c r="H131" s="171">
        <f>SUM(H126:H130)</f>
        <v>41.5</v>
      </c>
      <c r="I131" s="181"/>
      <c r="J131" s="171">
        <f>SUM(J126:J130)</f>
        <v>165.7</v>
      </c>
      <c r="K131" s="167"/>
      <c r="L131" s="464"/>
      <c r="M131" s="340"/>
      <c r="N131" s="345"/>
      <c r="P131" s="63"/>
    </row>
    <row r="132" spans="1:18" s="45" customFormat="1" ht="11.45" customHeight="1">
      <c r="A132" s="179"/>
      <c r="B132" s="484" t="s">
        <v>199</v>
      </c>
      <c r="C132" s="485"/>
      <c r="D132" s="485"/>
      <c r="E132" s="179"/>
      <c r="F132" s="168"/>
      <c r="G132" s="169"/>
      <c r="H132" s="168"/>
      <c r="I132" s="179"/>
      <c r="J132" s="168"/>
      <c r="K132" s="169"/>
      <c r="L132" s="464"/>
      <c r="M132" s="277"/>
      <c r="N132" s="43"/>
      <c r="O132" s="64"/>
      <c r="Q132" s="43"/>
    </row>
    <row r="133" spans="1:18" s="45" customFormat="1" ht="11.45" customHeight="1">
      <c r="A133" s="179"/>
      <c r="B133" s="364"/>
      <c r="C133" s="364"/>
      <c r="D133" s="364"/>
      <c r="E133" s="179"/>
      <c r="F133" s="168"/>
      <c r="G133" s="169"/>
      <c r="H133" s="168"/>
      <c r="I133" s="179"/>
      <c r="J133" s="168"/>
      <c r="K133" s="169"/>
      <c r="L133" s="464"/>
      <c r="M133" s="277"/>
      <c r="N133" s="43"/>
      <c r="O133" s="64"/>
      <c r="Q133" s="43"/>
    </row>
    <row r="134" spans="1:18" s="45" customFormat="1" ht="11.45" customHeight="1">
      <c r="A134" s="179"/>
      <c r="B134" s="231"/>
      <c r="C134" s="231"/>
      <c r="D134" s="231"/>
      <c r="E134" s="179"/>
      <c r="F134" s="168"/>
      <c r="G134" s="169"/>
      <c r="H134" s="168"/>
      <c r="I134" s="179"/>
      <c r="J134" s="168"/>
      <c r="K134" s="169"/>
      <c r="L134" s="464"/>
      <c r="M134" s="277"/>
      <c r="N134" s="43"/>
      <c r="O134" s="64"/>
      <c r="Q134" s="43"/>
    </row>
    <row r="135" spans="1:18" s="45" customFormat="1" ht="15" customHeight="1">
      <c r="A135" s="233" t="s">
        <v>231</v>
      </c>
      <c r="B135" s="237"/>
      <c r="C135" s="237"/>
      <c r="D135" s="237"/>
      <c r="E135" s="234"/>
      <c r="F135" s="234" t="s">
        <v>0</v>
      </c>
      <c r="G135" s="234"/>
      <c r="H135" s="234" t="s">
        <v>0</v>
      </c>
      <c r="I135" s="234"/>
      <c r="J135" s="234" t="s">
        <v>0</v>
      </c>
      <c r="K135" s="234"/>
      <c r="L135" s="460"/>
      <c r="M135" s="235"/>
      <c r="N135" s="89"/>
      <c r="O135" s="89"/>
      <c r="P135" s="89"/>
      <c r="Q135" s="89"/>
      <c r="R135" s="88"/>
    </row>
    <row r="136" spans="1:18" s="45" customFormat="1" ht="11.45" customHeight="1">
      <c r="A136" s="275"/>
      <c r="B136" s="153"/>
      <c r="C136" s="153"/>
      <c r="D136" s="153"/>
      <c r="E136" s="241"/>
      <c r="F136" s="283"/>
      <c r="G136" s="284"/>
      <c r="H136" s="283"/>
      <c r="I136" s="241"/>
      <c r="J136" s="283"/>
      <c r="K136" s="284"/>
      <c r="L136" s="467"/>
      <c r="M136" s="285"/>
      <c r="N136" s="78"/>
      <c r="O136" s="64"/>
      <c r="Q136" s="43"/>
    </row>
    <row r="137" spans="1:18" s="45" customFormat="1" ht="13.5" thickBot="1">
      <c r="A137" s="238" t="s">
        <v>67</v>
      </c>
      <c r="B137" s="238"/>
      <c r="C137" s="238"/>
      <c r="D137" s="238"/>
      <c r="E137" s="238"/>
      <c r="F137" s="286"/>
      <c r="G137" s="286"/>
      <c r="H137" s="286"/>
      <c r="I137" s="286"/>
      <c r="J137" s="153"/>
      <c r="K137" s="277"/>
      <c r="L137" s="311"/>
      <c r="M137" s="59"/>
      <c r="N137" s="43"/>
    </row>
    <row r="138" spans="1:18" s="84" customFormat="1" ht="12.75" customHeight="1">
      <c r="A138" s="239"/>
      <c r="B138" s="239"/>
      <c r="C138" s="239"/>
      <c r="D138" s="239"/>
      <c r="E138" s="239"/>
      <c r="F138" s="518" t="s">
        <v>217</v>
      </c>
      <c r="G138" s="518"/>
      <c r="H138" s="518"/>
      <c r="J138" s="482" t="s">
        <v>1</v>
      </c>
      <c r="K138" s="240"/>
      <c r="L138" s="420"/>
    </row>
    <row r="139" spans="1:18" s="45" customFormat="1">
      <c r="A139" s="156" t="s">
        <v>107</v>
      </c>
      <c r="B139" s="154"/>
      <c r="C139" s="154"/>
      <c r="D139" s="154"/>
      <c r="E139" s="153"/>
      <c r="F139" s="331">
        <v>2016</v>
      </c>
      <c r="G139" s="152"/>
      <c r="H139" s="490">
        <v>2015</v>
      </c>
      <c r="J139" s="331">
        <v>2015</v>
      </c>
      <c r="K139" s="179"/>
      <c r="L139" s="311" t="s">
        <v>0</v>
      </c>
      <c r="N139" s="59"/>
    </row>
    <row r="140" spans="1:18" s="45" customFormat="1" ht="11.45" customHeight="1">
      <c r="A140" s="179"/>
      <c r="B140" s="179" t="s">
        <v>66</v>
      </c>
      <c r="C140" s="179"/>
      <c r="D140" s="179"/>
      <c r="E140" s="179"/>
      <c r="F140" s="169">
        <v>0</v>
      </c>
      <c r="G140" s="169"/>
      <c r="H140" s="179">
        <v>8.4</v>
      </c>
      <c r="J140" s="169">
        <v>0</v>
      </c>
      <c r="K140" s="169"/>
      <c r="L140" s="416"/>
      <c r="M140" s="277"/>
      <c r="N140" s="56"/>
    </row>
    <row r="141" spans="1:18" s="45" customFormat="1" ht="11.45" customHeight="1">
      <c r="A141" s="179"/>
      <c r="B141" s="179" t="s">
        <v>65</v>
      </c>
      <c r="C141" s="179"/>
      <c r="D141" s="179"/>
      <c r="E141" s="179"/>
      <c r="F141" s="169">
        <v>8.1370640000000005</v>
      </c>
      <c r="G141" s="169"/>
      <c r="H141" s="153">
        <v>16.8</v>
      </c>
      <c r="J141" s="169">
        <v>10.8</v>
      </c>
      <c r="K141" s="169"/>
      <c r="L141" s="416"/>
      <c r="M141" s="277"/>
      <c r="N141" s="56"/>
    </row>
    <row r="142" spans="1:18" s="45" customFormat="1" ht="11.45" customHeight="1">
      <c r="A142" s="179"/>
      <c r="B142" s="179" t="s">
        <v>92</v>
      </c>
      <c r="C142" s="179"/>
      <c r="D142" s="179"/>
      <c r="E142" s="179"/>
      <c r="F142" s="169">
        <v>16.689813999999998</v>
      </c>
      <c r="G142" s="169"/>
      <c r="H142" s="153">
        <v>28.1</v>
      </c>
      <c r="J142" s="169">
        <v>19.100000000000001</v>
      </c>
      <c r="K142" s="169"/>
      <c r="L142" s="416"/>
      <c r="M142" s="277"/>
      <c r="N142" s="56"/>
    </row>
    <row r="143" spans="1:18" s="45" customFormat="1" ht="11.45" customHeight="1">
      <c r="A143" s="179"/>
      <c r="B143" s="179" t="s">
        <v>106</v>
      </c>
      <c r="C143" s="179"/>
      <c r="D143" s="179"/>
      <c r="E143" s="179"/>
      <c r="F143" s="169">
        <v>23.785378999999999</v>
      </c>
      <c r="G143" s="169"/>
      <c r="H143" s="153">
        <v>44.6</v>
      </c>
      <c r="J143" s="169">
        <v>25.9</v>
      </c>
      <c r="K143" s="169"/>
      <c r="L143" s="416"/>
      <c r="M143" s="277"/>
      <c r="N143" s="56"/>
    </row>
    <row r="144" spans="1:18" s="45" customFormat="1" ht="11.45" customHeight="1">
      <c r="A144" s="179"/>
      <c r="B144" s="179" t="s">
        <v>214</v>
      </c>
      <c r="C144" s="179"/>
      <c r="D144" s="179"/>
      <c r="E144" s="179"/>
      <c r="F144" s="169">
        <v>85.774113</v>
      </c>
      <c r="G144" s="169"/>
      <c r="H144" s="153">
        <v>107.4</v>
      </c>
      <c r="J144" s="169">
        <v>91.5</v>
      </c>
      <c r="K144" s="169"/>
      <c r="L144" s="416"/>
      <c r="M144" s="277"/>
      <c r="N144" s="56"/>
    </row>
    <row r="145" spans="1:17" s="45" customFormat="1" ht="11.45" customHeight="1">
      <c r="A145" s="231"/>
      <c r="B145" s="231" t="s">
        <v>184</v>
      </c>
      <c r="C145" s="231"/>
      <c r="D145" s="231"/>
      <c r="E145" s="179"/>
      <c r="F145" s="169">
        <v>151.61037200000001</v>
      </c>
      <c r="G145" s="169"/>
      <c r="H145" s="153">
        <v>64.8</v>
      </c>
      <c r="J145" s="169">
        <v>175.7</v>
      </c>
      <c r="K145" s="169"/>
      <c r="L145" s="416"/>
      <c r="M145" s="277"/>
      <c r="N145" s="56"/>
    </row>
    <row r="146" spans="1:17" s="45" customFormat="1" ht="11.45" customHeight="1">
      <c r="A146" s="268"/>
      <c r="B146" s="268" t="s">
        <v>225</v>
      </c>
      <c r="C146" s="268"/>
      <c r="D146" s="268"/>
      <c r="E146" s="179"/>
      <c r="F146" s="214">
        <v>62.619190000000003</v>
      </c>
      <c r="G146" s="169"/>
      <c r="H146" s="214">
        <v>0</v>
      </c>
      <c r="J146" s="214">
        <v>0</v>
      </c>
      <c r="K146" s="169"/>
      <c r="L146" s="416"/>
      <c r="M146" s="277"/>
      <c r="N146" s="56"/>
    </row>
    <row r="147" spans="1:17" s="45" customFormat="1" ht="11.45" customHeight="1">
      <c r="A147" s="179"/>
      <c r="B147" s="179" t="s">
        <v>64</v>
      </c>
      <c r="C147" s="179"/>
      <c r="D147" s="179"/>
      <c r="E147" s="179"/>
      <c r="F147" s="169">
        <f>SUM(F140:F146)</f>
        <v>348.61593200000004</v>
      </c>
      <c r="G147" s="169"/>
      <c r="H147" s="153">
        <f>SUM(H140:H145)</f>
        <v>270.10000000000002</v>
      </c>
      <c r="J147" s="169">
        <f>SUM(J140:J145)+0.1</f>
        <v>323.10000000000002</v>
      </c>
      <c r="K147" s="169"/>
      <c r="L147" s="416"/>
      <c r="M147" s="277"/>
      <c r="N147" s="56"/>
    </row>
    <row r="148" spans="1:17" s="45" customFormat="1" ht="11.45" customHeight="1">
      <c r="A148" s="179"/>
      <c r="B148" s="179" t="s">
        <v>63</v>
      </c>
      <c r="C148" s="179"/>
      <c r="D148" s="179"/>
      <c r="E148" s="179"/>
      <c r="F148" s="169">
        <v>344.16544299999998</v>
      </c>
      <c r="G148" s="169"/>
      <c r="H148" s="153">
        <v>445.1</v>
      </c>
      <c r="J148" s="169">
        <v>371.9</v>
      </c>
      <c r="K148" s="169"/>
      <c r="L148" s="416"/>
      <c r="M148" s="277"/>
      <c r="N148" s="56"/>
    </row>
    <row r="149" spans="1:17" s="344" customFormat="1" ht="11.45" customHeight="1">
      <c r="A149" s="191"/>
      <c r="B149" s="191" t="s">
        <v>62</v>
      </c>
      <c r="C149" s="191"/>
      <c r="D149" s="191"/>
      <c r="E149" s="181"/>
      <c r="F149" s="171">
        <f>SUM(F147:F148)</f>
        <v>692.78137500000003</v>
      </c>
      <c r="G149" s="167"/>
      <c r="H149" s="155">
        <f>SUM(H147:H148)</f>
        <v>715.2</v>
      </c>
      <c r="J149" s="171">
        <f>SUM(J147:J148)</f>
        <v>695</v>
      </c>
      <c r="K149" s="167"/>
      <c r="L149" s="430"/>
      <c r="M149" s="291"/>
      <c r="N149" s="77"/>
    </row>
    <row r="150" spans="1:17" s="45" customFormat="1" ht="11.45" customHeight="1">
      <c r="A150" s="152"/>
      <c r="B150" s="287" t="s">
        <v>0</v>
      </c>
      <c r="C150" s="152"/>
      <c r="D150" s="152"/>
      <c r="E150" s="153"/>
      <c r="F150" s="263"/>
      <c r="G150" s="262"/>
      <c r="H150" s="263"/>
      <c r="I150" s="153"/>
      <c r="J150" s="263"/>
      <c r="K150" s="262"/>
      <c r="L150" s="309"/>
      <c r="M150" s="263"/>
      <c r="N150" s="56"/>
      <c r="O150" s="56"/>
      <c r="P150" s="56"/>
      <c r="Q150" s="56"/>
    </row>
    <row r="151" spans="1:17" s="45" customFormat="1" ht="11.45" customHeight="1">
      <c r="A151" s="179"/>
      <c r="B151" s="232"/>
      <c r="C151" s="232"/>
      <c r="D151" s="232"/>
      <c r="E151" s="179"/>
      <c r="F151" s="262"/>
      <c r="G151" s="262"/>
      <c r="H151" s="262"/>
      <c r="I151" s="179"/>
      <c r="J151" s="262"/>
      <c r="K151" s="262"/>
      <c r="L151" s="307"/>
      <c r="M151" s="271"/>
      <c r="N151" s="56"/>
      <c r="O151" s="56"/>
      <c r="P151" s="56"/>
      <c r="Q151" s="56"/>
    </row>
    <row r="152" spans="1:17" s="45" customFormat="1" ht="11.45" customHeight="1" thickBot="1">
      <c r="A152" s="289" t="s">
        <v>94</v>
      </c>
      <c r="B152" s="238"/>
      <c r="C152" s="238"/>
      <c r="D152" s="238"/>
      <c r="E152" s="238"/>
      <c r="F152" s="286"/>
      <c r="G152" s="286"/>
      <c r="H152" s="286"/>
      <c r="I152" s="238"/>
      <c r="J152" s="286"/>
      <c r="K152" s="286"/>
      <c r="L152" s="466"/>
      <c r="M152" s="277"/>
      <c r="N152" s="56"/>
      <c r="O152" s="56"/>
      <c r="P152" s="56"/>
      <c r="Q152" s="56"/>
    </row>
    <row r="153" spans="1:17" s="84" customFormat="1" ht="11.45" customHeight="1">
      <c r="A153" s="239"/>
      <c r="B153" s="239"/>
      <c r="C153" s="239"/>
      <c r="D153" s="239"/>
      <c r="E153" s="239"/>
      <c r="F153" s="515" t="s">
        <v>6</v>
      </c>
      <c r="G153" s="515"/>
      <c r="H153" s="515"/>
      <c r="I153" s="239"/>
      <c r="J153" s="483" t="s">
        <v>21</v>
      </c>
      <c r="K153" s="489"/>
      <c r="L153" s="455"/>
      <c r="M153" s="240"/>
    </row>
    <row r="154" spans="1:17" s="84" customFormat="1" ht="11.45" customHeight="1">
      <c r="A154" s="239"/>
      <c r="B154" s="239"/>
      <c r="C154" s="239"/>
      <c r="D154" s="239"/>
      <c r="E154" s="239"/>
      <c r="F154" s="516" t="s">
        <v>217</v>
      </c>
      <c r="G154" s="516"/>
      <c r="H154" s="516"/>
      <c r="I154" s="239"/>
      <c r="J154" s="481" t="s">
        <v>1</v>
      </c>
      <c r="K154" s="481"/>
      <c r="L154" s="455"/>
      <c r="M154" s="240"/>
    </row>
    <row r="155" spans="1:17" s="45" customFormat="1" ht="11.45" customHeight="1">
      <c r="A155" s="267" t="s">
        <v>107</v>
      </c>
      <c r="B155" s="268"/>
      <c r="C155" s="268"/>
      <c r="D155" s="268"/>
      <c r="E155" s="179"/>
      <c r="F155" s="331">
        <v>2016</v>
      </c>
      <c r="G155" s="244"/>
      <c r="H155" s="245">
        <f>+$J$29</f>
        <v>2015</v>
      </c>
      <c r="I155" s="179"/>
      <c r="J155" s="245">
        <f>+$J$29</f>
        <v>2015</v>
      </c>
      <c r="K155" s="244"/>
      <c r="L155" s="456"/>
      <c r="M155" s="262"/>
      <c r="N155" s="56"/>
      <c r="O155" s="56"/>
    </row>
    <row r="156" spans="1:17" s="45" customFormat="1" ht="11.45" customHeight="1">
      <c r="A156" s="290"/>
      <c r="B156" s="231"/>
      <c r="C156" s="231"/>
      <c r="D156" s="231"/>
      <c r="E156" s="179"/>
      <c r="F156" s="180" t="s">
        <v>0</v>
      </c>
      <c r="G156" s="180"/>
      <c r="H156" s="180"/>
      <c r="I156" s="179"/>
      <c r="J156" s="180"/>
      <c r="K156" s="180"/>
      <c r="L156" s="457"/>
      <c r="M156" s="291"/>
      <c r="N156" s="56"/>
      <c r="O156" s="56"/>
      <c r="P156" s="56"/>
    </row>
    <row r="157" spans="1:17" s="45" customFormat="1" ht="11.45" customHeight="1">
      <c r="A157" s="179"/>
      <c r="B157" s="179" t="s">
        <v>112</v>
      </c>
      <c r="C157" s="179"/>
      <c r="D157" s="179"/>
      <c r="E157" s="179"/>
      <c r="F157" s="169">
        <f>F32</f>
        <v>59.9</v>
      </c>
      <c r="G157" s="169"/>
      <c r="H157" s="169">
        <f>H32</f>
        <v>86.6</v>
      </c>
      <c r="I157" s="179"/>
      <c r="J157" s="169">
        <f>J32</f>
        <v>380.4</v>
      </c>
      <c r="K157" s="169"/>
      <c r="L157" s="416"/>
      <c r="M157" s="285"/>
      <c r="N157" s="56"/>
      <c r="O157" s="56"/>
      <c r="P157" s="56"/>
    </row>
    <row r="158" spans="1:17" s="45" customFormat="1" ht="11.45" customHeight="1">
      <c r="A158" s="179"/>
      <c r="B158" s="179" t="s">
        <v>61</v>
      </c>
      <c r="C158" s="179"/>
      <c r="D158" s="179"/>
      <c r="E158" s="179"/>
      <c r="F158" s="169">
        <f>F33</f>
        <v>65.3</v>
      </c>
      <c r="G158" s="169"/>
      <c r="H158" s="169">
        <f>H33</f>
        <v>56.7</v>
      </c>
      <c r="I158" s="179"/>
      <c r="J158" s="169">
        <f>J33</f>
        <v>194.3</v>
      </c>
      <c r="K158" s="169"/>
      <c r="L158" s="416"/>
      <c r="M158" s="277"/>
      <c r="N158" s="56"/>
    </row>
    <row r="159" spans="1:17" s="45" customFormat="1" ht="11.45" customHeight="1">
      <c r="A159" s="179"/>
      <c r="B159" s="179" t="s">
        <v>148</v>
      </c>
      <c r="C159" s="179"/>
      <c r="D159" s="179"/>
      <c r="E159" s="179"/>
      <c r="F159" s="416">
        <f>-CF!F19</f>
        <v>48.3</v>
      </c>
      <c r="G159" s="169"/>
      <c r="H159" s="169">
        <f>-CF!H19</f>
        <v>64</v>
      </c>
      <c r="I159" s="179"/>
      <c r="J159" s="169">
        <f>-CF!J19</f>
        <v>303.3</v>
      </c>
      <c r="K159" s="169"/>
      <c r="L159" s="416"/>
      <c r="M159" s="277"/>
      <c r="N159" s="56"/>
    </row>
    <row r="160" spans="1:17" s="45" customFormat="1" ht="11.45" customHeight="1">
      <c r="A160" s="179"/>
      <c r="B160" s="179" t="s">
        <v>165</v>
      </c>
      <c r="C160" s="179"/>
      <c r="D160" s="179"/>
      <c r="E160" s="179"/>
      <c r="F160" s="292">
        <f>-(Notes!F32/CF!F19)</f>
        <v>1.2401656314699794</v>
      </c>
      <c r="G160" s="292"/>
      <c r="H160" s="292">
        <f>H157/H159</f>
        <v>1.3531249999999999</v>
      </c>
      <c r="I160" s="153"/>
      <c r="J160" s="292">
        <v>1.25</v>
      </c>
      <c r="K160" s="425"/>
      <c r="L160" s="425"/>
      <c r="M160" s="277"/>
      <c r="N160" s="56"/>
    </row>
    <row r="161" spans="1:18" s="45" customFormat="1" ht="11.45" customHeight="1">
      <c r="A161" s="179"/>
      <c r="B161" s="179" t="s">
        <v>149</v>
      </c>
      <c r="C161" s="179"/>
      <c r="D161" s="179"/>
      <c r="E161" s="179"/>
      <c r="F161" s="169">
        <f>F89</f>
        <v>4.8280000000000003</v>
      </c>
      <c r="G161" s="169"/>
      <c r="H161" s="169">
        <f>H89</f>
        <v>4.8</v>
      </c>
      <c r="I161" s="169"/>
      <c r="J161" s="169">
        <f>J89</f>
        <v>19.600000000000001</v>
      </c>
      <c r="K161" s="169"/>
      <c r="L161" s="416"/>
      <c r="M161" s="277"/>
      <c r="N161" s="57"/>
    </row>
    <row r="162" spans="1:18" s="45" customFormat="1" ht="11.45" customHeight="1">
      <c r="A162" s="179"/>
      <c r="B162" s="179" t="s">
        <v>127</v>
      </c>
      <c r="C162" s="179"/>
      <c r="D162" s="179"/>
      <c r="E162" s="179"/>
      <c r="F162" s="169">
        <v>12.702</v>
      </c>
      <c r="G162" s="216"/>
      <c r="H162" s="169">
        <v>23.8</v>
      </c>
      <c r="I162" s="232"/>
      <c r="J162" s="169">
        <v>107</v>
      </c>
      <c r="K162" s="169"/>
      <c r="L162" s="416"/>
      <c r="M162" s="277"/>
      <c r="N162" s="57"/>
    </row>
    <row r="163" spans="1:18" s="45" customFormat="1" ht="11.45" customHeight="1">
      <c r="A163" s="268"/>
      <c r="B163" s="268" t="s">
        <v>150</v>
      </c>
      <c r="C163" s="268"/>
      <c r="D163" s="268"/>
      <c r="E163" s="179"/>
      <c r="F163" s="214">
        <f>F73</f>
        <v>68.058000000000007</v>
      </c>
      <c r="G163" s="169"/>
      <c r="H163" s="214">
        <f>H73</f>
        <v>72.5</v>
      </c>
      <c r="I163" s="179"/>
      <c r="J163" s="214">
        <f>J73</f>
        <v>327.60000000000002</v>
      </c>
      <c r="K163" s="169"/>
      <c r="L163" s="416"/>
      <c r="M163" s="277"/>
      <c r="N163" s="57"/>
    </row>
    <row r="164" spans="1:18" s="45" customFormat="1" ht="11.45" customHeight="1">
      <c r="A164" s="231"/>
      <c r="B164" s="152"/>
      <c r="C164" s="152"/>
      <c r="D164" s="152"/>
      <c r="E164" s="152"/>
      <c r="F164" s="291"/>
      <c r="G164" s="291"/>
      <c r="H164" s="291"/>
      <c r="I164" s="152"/>
      <c r="J164" s="291"/>
      <c r="K164" s="291"/>
      <c r="L164" s="468"/>
      <c r="M164" s="291"/>
      <c r="N164" s="116"/>
      <c r="O164" s="57"/>
    </row>
    <row r="165" spans="1:18" s="45" customFormat="1" ht="11.45" customHeight="1">
      <c r="A165" s="293"/>
      <c r="B165" s="294"/>
      <c r="C165" s="294"/>
      <c r="D165" s="294"/>
      <c r="E165" s="294"/>
      <c r="F165" s="277"/>
      <c r="G165" s="277"/>
      <c r="H165" s="277"/>
      <c r="I165" s="294"/>
      <c r="J165" s="277"/>
      <c r="K165" s="277"/>
      <c r="L165" s="313"/>
      <c r="M165" s="277"/>
      <c r="N165" s="56"/>
      <c r="O165" s="57"/>
    </row>
    <row r="166" spans="1:18" s="45" customFormat="1" ht="15" customHeight="1">
      <c r="A166" s="233" t="s">
        <v>232</v>
      </c>
      <c r="B166" s="237"/>
      <c r="C166" s="237"/>
      <c r="D166" s="237"/>
      <c r="E166" s="234"/>
      <c r="F166" s="234" t="s">
        <v>0</v>
      </c>
      <c r="G166" s="234"/>
      <c r="H166" s="234" t="s">
        <v>0</v>
      </c>
      <c r="I166" s="234"/>
      <c r="J166" s="234" t="s">
        <v>0</v>
      </c>
      <c r="K166" s="234"/>
      <c r="L166" s="460"/>
      <c r="M166" s="235"/>
      <c r="N166" s="89"/>
      <c r="O166" s="89"/>
      <c r="P166" s="89"/>
      <c r="Q166" s="89"/>
      <c r="R166" s="88"/>
    </row>
    <row r="167" spans="1:18" s="45" customFormat="1" ht="11.45" customHeight="1">
      <c r="A167" s="295" t="s">
        <v>0</v>
      </c>
      <c r="B167" s="179"/>
      <c r="C167" s="179"/>
      <c r="D167" s="179"/>
      <c r="E167" s="179"/>
      <c r="F167" s="335"/>
      <c r="G167" s="262"/>
      <c r="H167" s="262"/>
      <c r="I167" s="179"/>
      <c r="J167" s="277"/>
      <c r="K167" s="262"/>
      <c r="L167" s="313"/>
      <c r="M167" s="277"/>
      <c r="N167" s="56"/>
      <c r="O167" s="57"/>
    </row>
    <row r="168" spans="1:18" s="45" customFormat="1" ht="11.45" customHeight="1" thickBot="1">
      <c r="A168" s="266" t="s">
        <v>159</v>
      </c>
      <c r="B168" s="266"/>
      <c r="C168" s="266"/>
      <c r="D168" s="266"/>
      <c r="E168" s="266"/>
      <c r="F168" s="286"/>
      <c r="G168" s="286"/>
      <c r="H168" s="286"/>
      <c r="I168" s="278"/>
      <c r="J168" s="286"/>
      <c r="K168" s="271"/>
      <c r="L168" s="313"/>
      <c r="M168" s="115"/>
    </row>
    <row r="169" spans="1:18" s="84" customFormat="1" ht="11.45" customHeight="1">
      <c r="A169" s="239"/>
      <c r="B169" s="239"/>
      <c r="C169" s="239"/>
      <c r="D169" s="239"/>
      <c r="E169" s="239"/>
      <c r="F169" s="518" t="s">
        <v>217</v>
      </c>
      <c r="G169" s="518"/>
      <c r="H169" s="518"/>
      <c r="I169" s="480"/>
      <c r="J169" s="492" t="s">
        <v>1</v>
      </c>
      <c r="K169" s="240"/>
      <c r="L169" s="420"/>
    </row>
    <row r="170" spans="1:18" s="45" customFormat="1" ht="11.45" customHeight="1">
      <c r="A170" s="267" t="s">
        <v>107</v>
      </c>
      <c r="B170" s="268"/>
      <c r="C170" s="268"/>
      <c r="D170" s="268"/>
      <c r="E170" s="179"/>
      <c r="F170" s="331">
        <v>2016</v>
      </c>
      <c r="G170" s="244"/>
      <c r="H170" s="331">
        <v>2015</v>
      </c>
      <c r="I170" s="246"/>
      <c r="J170" s="245">
        <v>2015</v>
      </c>
      <c r="K170" s="279"/>
      <c r="L170" s="311"/>
      <c r="M170" s="115"/>
    </row>
    <row r="171" spans="1:18" ht="11.45" customHeight="1">
      <c r="A171" s="153"/>
      <c r="B171" s="217" t="s">
        <v>151</v>
      </c>
      <c r="C171" s="306"/>
      <c r="D171" s="306"/>
      <c r="E171" s="153"/>
      <c r="F171" s="169" t="s">
        <v>0</v>
      </c>
      <c r="G171" s="307"/>
      <c r="I171" s="311"/>
      <c r="J171" s="416"/>
      <c r="K171" s="262"/>
      <c r="L171" s="307"/>
      <c r="M171" s="262"/>
      <c r="N171" s="150"/>
    </row>
    <row r="172" spans="1:18" ht="11.45" customHeight="1">
      <c r="A172" s="153"/>
      <c r="B172" s="210" t="s">
        <v>235</v>
      </c>
      <c r="C172" s="306"/>
      <c r="D172" s="306"/>
      <c r="E172" s="153"/>
      <c r="F172" s="169">
        <v>392</v>
      </c>
      <c r="G172" s="307"/>
      <c r="H172" s="169">
        <v>396</v>
      </c>
      <c r="I172" s="311"/>
      <c r="J172" s="169">
        <v>393</v>
      </c>
      <c r="K172" s="262"/>
      <c r="L172" s="307"/>
      <c r="M172" s="262"/>
      <c r="N172" s="150"/>
    </row>
    <row r="173" spans="1:18" ht="11.45" customHeight="1">
      <c r="A173" s="153"/>
      <c r="B173" s="210" t="s">
        <v>152</v>
      </c>
      <c r="C173" s="306"/>
      <c r="D173" s="306"/>
      <c r="E173" s="153"/>
      <c r="F173" s="169">
        <v>197.9</v>
      </c>
      <c r="G173" s="307"/>
      <c r="H173" s="169">
        <v>218.7</v>
      </c>
      <c r="I173" s="311"/>
      <c r="J173" s="169">
        <v>203.1</v>
      </c>
      <c r="K173" s="262"/>
      <c r="L173" s="307"/>
      <c r="M173" s="262"/>
      <c r="N173" s="150"/>
    </row>
    <row r="174" spans="1:18" ht="11.45" customHeight="1">
      <c r="A174" s="153"/>
      <c r="B174" s="210" t="s">
        <v>153</v>
      </c>
      <c r="C174" s="306"/>
      <c r="D174" s="306"/>
      <c r="E174" s="153"/>
      <c r="F174" s="169">
        <v>166.9</v>
      </c>
      <c r="G174" s="307"/>
      <c r="H174" s="169">
        <v>38.1</v>
      </c>
      <c r="I174" s="311"/>
      <c r="J174" s="169">
        <v>76.099999999999994</v>
      </c>
      <c r="K174" s="262"/>
      <c r="L174" s="307"/>
      <c r="M174" s="262"/>
      <c r="N174" s="150"/>
    </row>
    <row r="175" spans="1:18" ht="11.45" customHeight="1">
      <c r="A175" s="153"/>
      <c r="B175" s="210" t="s">
        <v>185</v>
      </c>
      <c r="C175" s="306"/>
      <c r="D175" s="306"/>
      <c r="E175" s="153"/>
      <c r="F175" s="169">
        <v>120</v>
      </c>
      <c r="G175" s="307"/>
      <c r="H175" s="169">
        <v>90</v>
      </c>
      <c r="I175" s="311"/>
      <c r="J175" s="169">
        <v>25</v>
      </c>
      <c r="K175" s="262"/>
      <c r="L175" s="307"/>
      <c r="M175" s="262"/>
      <c r="N175" s="150"/>
    </row>
    <row r="176" spans="1:18" ht="11.45" customHeight="1">
      <c r="A176" s="153"/>
      <c r="B176" s="217" t="s">
        <v>154</v>
      </c>
      <c r="C176" s="306"/>
      <c r="D176" s="306"/>
      <c r="E176" s="153"/>
      <c r="F176" s="169"/>
      <c r="G176" s="307"/>
      <c r="H176" s="169"/>
      <c r="I176" s="311"/>
      <c r="J176" s="169"/>
      <c r="K176" s="262"/>
      <c r="L176" s="307"/>
      <c r="M176" s="262"/>
      <c r="N176" s="150"/>
    </row>
    <row r="177" spans="1:15" ht="11.45" customHeight="1">
      <c r="A177" s="153"/>
      <c r="B177" s="210" t="s">
        <v>155</v>
      </c>
      <c r="C177" s="306"/>
      <c r="D177" s="306"/>
      <c r="E177" s="153"/>
      <c r="F177" s="169">
        <v>450</v>
      </c>
      <c r="G177" s="307"/>
      <c r="H177" s="214">
        <v>450</v>
      </c>
      <c r="I177" s="311"/>
      <c r="J177" s="169">
        <v>450</v>
      </c>
      <c r="K177" s="262"/>
      <c r="L177" s="307"/>
      <c r="M177" s="262"/>
      <c r="N177" s="150"/>
    </row>
    <row r="178" spans="1:15" s="45" customFormat="1" ht="13.5" customHeight="1">
      <c r="A178" s="272"/>
      <c r="B178" s="272" t="s">
        <v>45</v>
      </c>
      <c r="C178" s="272"/>
      <c r="D178" s="272"/>
      <c r="E178" s="179"/>
      <c r="F178" s="171">
        <f>SUM(F172:F177)</f>
        <v>1326.8</v>
      </c>
      <c r="G178" s="169"/>
      <c r="H178" s="498">
        <f>SUM(H172:H177)</f>
        <v>1192.8000000000002</v>
      </c>
      <c r="I178" s="168"/>
      <c r="J178" s="171">
        <f>SUM(J172:J177)</f>
        <v>1147.2</v>
      </c>
      <c r="K178" s="277"/>
      <c r="L178" s="469"/>
      <c r="M178" s="43"/>
      <c r="N178" s="56"/>
    </row>
    <row r="179" spans="1:15" s="45" customFormat="1" ht="11.45" customHeight="1">
      <c r="A179" s="179"/>
      <c r="B179" s="296" t="s">
        <v>156</v>
      </c>
      <c r="C179" s="231"/>
      <c r="D179" s="231"/>
      <c r="E179" s="179"/>
      <c r="F179" s="170">
        <v>-37.700000000000003</v>
      </c>
      <c r="G179" s="169"/>
      <c r="H179" s="169">
        <v>-24.8</v>
      </c>
      <c r="I179" s="168"/>
      <c r="J179" s="170">
        <v>-24.8</v>
      </c>
      <c r="K179" s="277"/>
      <c r="L179" s="469"/>
      <c r="M179" s="43"/>
      <c r="N179" s="56"/>
    </row>
    <row r="180" spans="1:15" s="45" customFormat="1" ht="11.45" customHeight="1">
      <c r="A180" s="179"/>
      <c r="B180" s="296" t="s">
        <v>157</v>
      </c>
      <c r="C180" s="231"/>
      <c r="D180" s="231"/>
      <c r="E180" s="179"/>
      <c r="F180" s="170">
        <v>-21.3</v>
      </c>
      <c r="G180" s="169"/>
      <c r="H180" s="169">
        <v>-23.2</v>
      </c>
      <c r="I180" s="168"/>
      <c r="J180" s="170">
        <v>-22.5</v>
      </c>
      <c r="K180" s="277"/>
      <c r="L180" s="469"/>
      <c r="M180" s="43"/>
      <c r="N180" s="76"/>
    </row>
    <row r="181" spans="1:15" s="63" customFormat="1" ht="11.45" customHeight="1">
      <c r="A181" s="155"/>
      <c r="B181" s="339" t="s">
        <v>158</v>
      </c>
      <c r="C181" s="155"/>
      <c r="D181" s="155"/>
      <c r="E181" s="340"/>
      <c r="F181" s="171">
        <f>SUM(F178:F180)</f>
        <v>1267.8</v>
      </c>
      <c r="G181" s="308"/>
      <c r="H181" s="171">
        <f>SUM(H178:H180)</f>
        <v>1144.8000000000002</v>
      </c>
      <c r="I181" s="340"/>
      <c r="J181" s="171">
        <f>SUM(J178:J180)</f>
        <v>1099.9000000000001</v>
      </c>
      <c r="K181" s="263"/>
      <c r="L181" s="309"/>
      <c r="M181" s="308"/>
      <c r="N181" s="341"/>
    </row>
    <row r="182" spans="1:15" ht="11.45" customHeight="1">
      <c r="A182" s="179"/>
      <c r="B182" s="231"/>
      <c r="C182" s="231"/>
      <c r="D182" s="231"/>
      <c r="E182" s="179"/>
      <c r="F182" s="168"/>
      <c r="G182" s="169"/>
      <c r="H182" s="44"/>
      <c r="I182" s="179"/>
      <c r="J182" s="168"/>
      <c r="K182" s="169"/>
      <c r="L182" s="464"/>
      <c r="M182" s="277"/>
    </row>
    <row r="183" spans="1:15" ht="11.45" customHeight="1" thickBot="1">
      <c r="A183" s="317" t="s">
        <v>160</v>
      </c>
      <c r="B183" s="466"/>
      <c r="C183" s="478"/>
      <c r="D183" s="317"/>
      <c r="E183" s="238"/>
      <c r="F183" s="169"/>
      <c r="G183" s="307"/>
      <c r="H183" s="491"/>
      <c r="I183" s="504"/>
      <c r="J183" s="416"/>
      <c r="K183" s="262"/>
      <c r="L183" s="307"/>
      <c r="M183" s="262"/>
      <c r="N183" s="150"/>
    </row>
    <row r="184" spans="1:15" s="84" customFormat="1" ht="11.45" customHeight="1">
      <c r="A184" s="239"/>
      <c r="B184" s="239"/>
      <c r="C184" s="239"/>
      <c r="D184" s="239"/>
      <c r="E184" s="239"/>
      <c r="F184" s="518" t="s">
        <v>217</v>
      </c>
      <c r="G184" s="518"/>
      <c r="H184" s="518"/>
      <c r="I184" s="480"/>
      <c r="J184" s="482" t="s">
        <v>1</v>
      </c>
      <c r="K184" s="240"/>
      <c r="L184" s="420"/>
    </row>
    <row r="185" spans="1:15" ht="11.45" customHeight="1">
      <c r="A185" s="267" t="s">
        <v>107</v>
      </c>
      <c r="B185" s="268"/>
      <c r="C185" s="268"/>
      <c r="D185" s="268"/>
      <c r="E185" s="179"/>
      <c r="F185" s="331">
        <v>2016</v>
      </c>
      <c r="G185" s="244"/>
      <c r="H185" s="331">
        <v>2015</v>
      </c>
      <c r="I185" s="246"/>
      <c r="J185" s="245">
        <v>2015</v>
      </c>
      <c r="K185" s="279"/>
      <c r="L185" s="469"/>
      <c r="M185" s="43"/>
      <c r="O185" s="53"/>
    </row>
    <row r="186" spans="1:15" ht="11.45" customHeight="1">
      <c r="A186" s="153"/>
      <c r="B186" s="217" t="s">
        <v>151</v>
      </c>
      <c r="C186" s="306"/>
      <c r="D186" s="306"/>
      <c r="E186" s="153"/>
      <c r="F186" s="169" t="s">
        <v>0</v>
      </c>
      <c r="G186" s="307"/>
      <c r="I186" s="311"/>
      <c r="J186" s="416"/>
      <c r="K186" s="262"/>
      <c r="L186" s="307"/>
      <c r="M186" s="262"/>
      <c r="N186" s="150"/>
    </row>
    <row r="187" spans="1:15" ht="11.45" customHeight="1">
      <c r="A187" s="153"/>
      <c r="B187" s="210" t="s">
        <v>186</v>
      </c>
      <c r="C187" s="306"/>
      <c r="D187" s="306"/>
      <c r="E187" s="153"/>
      <c r="F187" s="169">
        <v>380</v>
      </c>
      <c r="G187" s="307"/>
      <c r="H187" s="169">
        <v>410</v>
      </c>
      <c r="I187" s="311"/>
      <c r="J187" s="169">
        <v>475</v>
      </c>
      <c r="K187" s="262"/>
      <c r="L187" s="307"/>
      <c r="M187" s="262"/>
      <c r="N187" s="150"/>
    </row>
    <row r="188" spans="1:15" ht="11.45" customHeight="1">
      <c r="A188" s="153"/>
      <c r="B188" s="210" t="s">
        <v>161</v>
      </c>
      <c r="C188" s="306"/>
      <c r="D188" s="306"/>
      <c r="E188" s="153"/>
      <c r="F188" s="169">
        <v>129.30000000000001</v>
      </c>
      <c r="G188" s="307"/>
      <c r="H188" s="169">
        <v>266.5</v>
      </c>
      <c r="I188" s="311"/>
      <c r="J188" s="169">
        <v>220.5</v>
      </c>
      <c r="K188" s="262"/>
      <c r="L188" s="307"/>
      <c r="M188" s="262"/>
      <c r="N188" s="150"/>
    </row>
    <row r="189" spans="1:15" ht="11.45" customHeight="1">
      <c r="A189" s="153"/>
      <c r="B189" s="217" t="s">
        <v>154</v>
      </c>
      <c r="C189" s="306"/>
      <c r="D189" s="306"/>
      <c r="E189" s="153"/>
      <c r="F189" s="169"/>
      <c r="G189" s="307"/>
      <c r="H189" s="169"/>
      <c r="I189" s="311"/>
      <c r="J189" s="169"/>
      <c r="K189" s="262"/>
      <c r="L189" s="307"/>
      <c r="M189" s="262"/>
      <c r="N189" s="150"/>
    </row>
    <row r="190" spans="1:15" ht="11.45" customHeight="1">
      <c r="A190" s="153"/>
      <c r="B190" s="210" t="s">
        <v>162</v>
      </c>
      <c r="C190" s="306"/>
      <c r="D190" s="306"/>
      <c r="E190" s="153"/>
      <c r="F190" s="169">
        <v>6</v>
      </c>
      <c r="G190" s="307"/>
      <c r="H190" s="169">
        <v>6.2</v>
      </c>
      <c r="I190" s="311"/>
      <c r="J190" s="169">
        <v>5.7</v>
      </c>
      <c r="K190" s="262"/>
      <c r="L190" s="307"/>
      <c r="M190" s="262"/>
      <c r="N190" s="150"/>
    </row>
    <row r="191" spans="1:15" ht="11.45" customHeight="1">
      <c r="A191" s="153"/>
      <c r="B191" s="210" t="s">
        <v>163</v>
      </c>
      <c r="C191" s="306"/>
      <c r="D191" s="306"/>
      <c r="E191" s="153"/>
      <c r="F191" s="169">
        <v>7.9</v>
      </c>
      <c r="G191" s="307"/>
      <c r="H191" s="169">
        <f>15.1</f>
        <v>15.1</v>
      </c>
      <c r="I191" s="311"/>
      <c r="J191" s="169">
        <v>10.7</v>
      </c>
      <c r="K191" s="262"/>
      <c r="L191" s="307"/>
      <c r="M191" s="262"/>
      <c r="N191" s="150"/>
    </row>
    <row r="192" spans="1:15" s="63" customFormat="1" ht="11.45" customHeight="1">
      <c r="A192" s="155"/>
      <c r="B192" s="339" t="s">
        <v>45</v>
      </c>
      <c r="C192" s="155"/>
      <c r="D192" s="155"/>
      <c r="E192" s="340"/>
      <c r="F192" s="171">
        <f>SUM(F187:F191)</f>
        <v>523.19999999999993</v>
      </c>
      <c r="G192" s="308"/>
      <c r="H192" s="171">
        <f>SUM(H187:H191)</f>
        <v>697.80000000000007</v>
      </c>
      <c r="I192" s="340"/>
      <c r="J192" s="171">
        <f>SUM(J187:J191)</f>
        <v>711.90000000000009</v>
      </c>
      <c r="K192" s="263"/>
      <c r="L192" s="309"/>
      <c r="M192" s="308"/>
      <c r="N192" s="341"/>
    </row>
    <row r="193" spans="1:19" ht="11.45" customHeight="1">
      <c r="A193" s="293"/>
      <c r="B193" s="294"/>
      <c r="C193" s="294"/>
      <c r="D193" s="294"/>
      <c r="E193" s="294"/>
      <c r="F193" s="277"/>
      <c r="G193" s="277"/>
      <c r="H193" s="44"/>
      <c r="I193" s="294"/>
      <c r="J193" s="277"/>
      <c r="K193" s="277"/>
      <c r="L193" s="313"/>
      <c r="M193" s="277"/>
      <c r="N193" s="61"/>
      <c r="R193" s="53"/>
      <c r="S193" s="53"/>
    </row>
    <row r="194" spans="1:19" ht="11.45" customHeight="1" thickBot="1">
      <c r="A194" s="317" t="s">
        <v>95</v>
      </c>
      <c r="B194" s="466"/>
      <c r="C194" s="478"/>
      <c r="D194" s="317"/>
      <c r="E194" s="238"/>
      <c r="F194" s="169"/>
      <c r="G194" s="307"/>
      <c r="H194" s="491"/>
      <c r="I194" s="454"/>
      <c r="J194" s="416"/>
      <c r="K194" s="262"/>
      <c r="L194" s="307"/>
      <c r="M194" s="262"/>
      <c r="N194" s="150"/>
    </row>
    <row r="195" spans="1:19" s="84" customFormat="1" ht="11.45" customHeight="1">
      <c r="A195" s="239"/>
      <c r="B195" s="239"/>
      <c r="C195" s="239"/>
      <c r="D195" s="239"/>
      <c r="E195" s="239"/>
      <c r="F195" s="518" t="s">
        <v>217</v>
      </c>
      <c r="G195" s="518"/>
      <c r="H195" s="518"/>
      <c r="I195" s="480"/>
      <c r="J195" s="482" t="s">
        <v>1</v>
      </c>
      <c r="K195" s="240"/>
      <c r="L195" s="420"/>
    </row>
    <row r="196" spans="1:19" ht="11.45" customHeight="1">
      <c r="A196" s="267" t="s">
        <v>107</v>
      </c>
      <c r="B196" s="267"/>
      <c r="C196" s="267"/>
      <c r="D196" s="267"/>
      <c r="E196" s="179"/>
      <c r="F196" s="331">
        <v>2016</v>
      </c>
      <c r="G196" s="244"/>
      <c r="H196" s="331">
        <v>2015</v>
      </c>
      <c r="I196" s="277"/>
      <c r="J196" s="245">
        <v>2015</v>
      </c>
      <c r="K196" s="246"/>
      <c r="L196" s="311"/>
      <c r="M196" s="43"/>
      <c r="O196" s="53"/>
    </row>
    <row r="197" spans="1:19" ht="11.45" customHeight="1">
      <c r="A197" s="269"/>
      <c r="B197" s="269"/>
      <c r="C197" s="269"/>
      <c r="D197" s="269"/>
      <c r="E197" s="179"/>
      <c r="F197" s="288" t="s">
        <v>0</v>
      </c>
      <c r="G197" s="288"/>
      <c r="I197" s="297"/>
      <c r="J197" s="288"/>
      <c r="K197" s="298"/>
      <c r="L197" s="311"/>
      <c r="M197" s="43"/>
      <c r="O197" s="53"/>
    </row>
    <row r="198" spans="1:19" ht="11.45" customHeight="1">
      <c r="A198" s="153"/>
      <c r="B198" s="210" t="s">
        <v>2</v>
      </c>
      <c r="C198" s="306"/>
      <c r="D198" s="306"/>
      <c r="E198" s="153"/>
      <c r="F198" s="169">
        <v>116.6</v>
      </c>
      <c r="G198" s="307"/>
      <c r="H198" s="169">
        <v>148.9</v>
      </c>
      <c r="I198" s="311"/>
      <c r="J198" s="169">
        <v>81.599999999999994</v>
      </c>
      <c r="K198" s="262"/>
      <c r="L198" s="307"/>
      <c r="M198" s="262"/>
      <c r="N198" s="150"/>
    </row>
    <row r="199" spans="1:19" ht="11.45" customHeight="1">
      <c r="A199" s="152"/>
      <c r="B199" s="210" t="s">
        <v>47</v>
      </c>
      <c r="C199" s="152"/>
      <c r="D199" s="152"/>
      <c r="E199" s="153"/>
      <c r="F199" s="169">
        <v>89.3</v>
      </c>
      <c r="G199" s="446"/>
      <c r="H199" s="169">
        <v>79.3</v>
      </c>
      <c r="I199" s="311"/>
      <c r="J199" s="169">
        <v>71.5</v>
      </c>
      <c r="K199" s="308"/>
      <c r="L199" s="309"/>
      <c r="M199" s="308"/>
      <c r="N199" s="65"/>
    </row>
    <row r="200" spans="1:19" ht="11.45" customHeight="1">
      <c r="A200" s="153"/>
      <c r="B200" s="210" t="s">
        <v>46</v>
      </c>
      <c r="C200" s="306"/>
      <c r="D200" s="306"/>
      <c r="E200" s="153"/>
      <c r="F200" s="169">
        <v>0</v>
      </c>
      <c r="G200" s="307"/>
      <c r="H200" s="169">
        <v>8.6999999999999993</v>
      </c>
      <c r="I200" s="311"/>
      <c r="J200" s="169">
        <v>0</v>
      </c>
      <c r="K200" s="262"/>
      <c r="L200" s="307"/>
      <c r="M200" s="262"/>
      <c r="N200" s="150"/>
    </row>
    <row r="201" spans="1:19" ht="11.45" customHeight="1">
      <c r="A201" s="152"/>
      <c r="B201" s="210" t="s">
        <v>15</v>
      </c>
      <c r="C201" s="152"/>
      <c r="D201" s="152"/>
      <c r="E201" s="153"/>
      <c r="F201" s="169">
        <f>-BS!G24</f>
        <v>-37.746000000000002</v>
      </c>
      <c r="G201" s="446"/>
      <c r="H201" s="169">
        <v>-24.8</v>
      </c>
      <c r="I201" s="311"/>
      <c r="J201" s="169">
        <v>-24.8</v>
      </c>
      <c r="K201" s="308"/>
      <c r="L201" s="309"/>
      <c r="M201" s="308"/>
      <c r="N201" s="65"/>
    </row>
    <row r="202" spans="1:19" ht="11.45" customHeight="1">
      <c r="A202" s="153"/>
      <c r="B202" s="210" t="s">
        <v>189</v>
      </c>
      <c r="C202" s="306"/>
      <c r="D202" s="306"/>
      <c r="E202" s="153"/>
      <c r="F202" s="169">
        <f>-BS!G29</f>
        <v>-1267.752</v>
      </c>
      <c r="G202" s="307"/>
      <c r="H202" s="169">
        <v>-1144.8</v>
      </c>
      <c r="I202" s="311"/>
      <c r="J202" s="169">
        <v>-1099.9000000000001</v>
      </c>
      <c r="K202" s="262"/>
      <c r="L202" s="307"/>
      <c r="M202" s="262"/>
      <c r="N202" s="150"/>
    </row>
    <row r="203" spans="1:19" ht="11.45" customHeight="1">
      <c r="A203" s="152"/>
      <c r="B203" s="210" t="s">
        <v>118</v>
      </c>
      <c r="C203" s="152"/>
      <c r="D203" s="152"/>
      <c r="E203" s="153"/>
      <c r="F203" s="169">
        <v>-21.3</v>
      </c>
      <c r="G203" s="446"/>
      <c r="H203" s="169">
        <v>-23.2</v>
      </c>
      <c r="I203" s="311"/>
      <c r="J203" s="169">
        <v>-22.5</v>
      </c>
      <c r="K203" s="263"/>
      <c r="L203" s="309"/>
      <c r="M203" s="308"/>
      <c r="N203" s="65"/>
    </row>
    <row r="204" spans="1:19" s="63" customFormat="1" ht="11.45" customHeight="1">
      <c r="A204" s="155"/>
      <c r="B204" s="339" t="s">
        <v>45</v>
      </c>
      <c r="C204" s="155"/>
      <c r="D204" s="155"/>
      <c r="E204" s="340"/>
      <c r="F204" s="171">
        <f>SUM(F198:F203)</f>
        <v>-1120.8979999999999</v>
      </c>
      <c r="G204" s="308"/>
      <c r="H204" s="171">
        <f>SUM(H198:H203)</f>
        <v>-955.90000000000009</v>
      </c>
      <c r="I204" s="340"/>
      <c r="J204" s="171">
        <f>SUM(J198:J203)-0.1</f>
        <v>-994.20000000000016</v>
      </c>
      <c r="K204" s="263"/>
      <c r="L204" s="309"/>
      <c r="M204" s="308"/>
      <c r="N204" s="341"/>
    </row>
    <row r="205" spans="1:19" ht="11.45" customHeight="1">
      <c r="A205" s="293"/>
      <c r="B205" s="299"/>
      <c r="C205" s="299"/>
      <c r="D205" s="299"/>
      <c r="E205" s="299"/>
      <c r="F205" s="440"/>
      <c r="G205" s="440"/>
      <c r="H205" s="440"/>
      <c r="I205" s="440"/>
      <c r="J205" s="231"/>
      <c r="K205" s="405">
        <f t="shared" ref="K205" si="0">K204-K198-K199-K200</f>
        <v>0</v>
      </c>
      <c r="L205" s="471"/>
      <c r="M205" s="43"/>
    </row>
    <row r="206" spans="1:19" ht="11.45" customHeight="1">
      <c r="A206" s="300" t="s">
        <v>0</v>
      </c>
      <c r="B206" s="179"/>
      <c r="C206" s="301"/>
      <c r="D206" s="276"/>
      <c r="E206" s="276"/>
      <c r="F206" s="283"/>
      <c r="G206" s="283"/>
      <c r="H206" s="283"/>
      <c r="I206" s="276"/>
      <c r="J206" s="283"/>
      <c r="K206" s="283"/>
      <c r="L206" s="470"/>
      <c r="M206" s="302"/>
    </row>
    <row r="207" spans="1:19" s="45" customFormat="1" ht="15" customHeight="1">
      <c r="A207" s="233" t="s">
        <v>233</v>
      </c>
      <c r="B207" s="237"/>
      <c r="C207" s="237"/>
      <c r="D207" s="237"/>
      <c r="E207" s="234"/>
      <c r="F207" s="234" t="s">
        <v>0</v>
      </c>
      <c r="G207" s="234"/>
      <c r="H207" s="234" t="s">
        <v>0</v>
      </c>
      <c r="I207" s="234"/>
      <c r="J207" s="234" t="s">
        <v>0</v>
      </c>
      <c r="K207" s="234"/>
      <c r="L207" s="460"/>
      <c r="M207" s="235"/>
      <c r="N207" s="89"/>
      <c r="O207" s="89"/>
      <c r="P207" s="89"/>
      <c r="Q207" s="89"/>
      <c r="R207" s="88"/>
    </row>
    <row r="208" spans="1:19" ht="11.45" customHeight="1">
      <c r="A208" s="300"/>
      <c r="B208" s="179"/>
      <c r="C208" s="301"/>
      <c r="D208" s="276"/>
      <c r="E208" s="276"/>
      <c r="F208" s="283"/>
      <c r="G208" s="283"/>
      <c r="H208" s="283"/>
      <c r="I208" s="276"/>
      <c r="J208" s="283"/>
      <c r="K208" s="283"/>
      <c r="L208" s="470"/>
      <c r="M208" s="302"/>
    </row>
    <row r="209" spans="1:19" ht="11.45" customHeight="1" thickBot="1">
      <c r="A209" s="363" t="s">
        <v>29</v>
      </c>
      <c r="B209" s="215"/>
      <c r="C209" s="238"/>
      <c r="D209" s="238"/>
      <c r="E209" s="238"/>
      <c r="F209" s="315"/>
      <c r="G209" s="316"/>
      <c r="H209" s="317"/>
      <c r="I209" s="238"/>
      <c r="J209" s="317"/>
      <c r="K209" s="316"/>
      <c r="L209" s="472"/>
      <c r="M209" s="308"/>
      <c r="N209" s="65"/>
    </row>
    <row r="210" spans="1:19" ht="11.45" customHeight="1">
      <c r="A210" s="318" t="s">
        <v>0</v>
      </c>
      <c r="B210" s="306"/>
      <c r="C210" s="294"/>
      <c r="D210" s="294"/>
      <c r="E210" s="294"/>
      <c r="F210" s="515" t="s">
        <v>6</v>
      </c>
      <c r="G210" s="515"/>
      <c r="H210" s="515"/>
      <c r="I210" s="294"/>
      <c r="J210" s="489" t="s">
        <v>21</v>
      </c>
      <c r="K210" s="489"/>
      <c r="L210" s="455"/>
      <c r="M210" s="277"/>
    </row>
    <row r="211" spans="1:19" ht="11.45" customHeight="1">
      <c r="A211" s="293"/>
      <c r="B211" s="306"/>
      <c r="C211" s="294"/>
      <c r="D211" s="294"/>
      <c r="E211" s="294"/>
      <c r="F211" s="516" t="s">
        <v>217</v>
      </c>
      <c r="G211" s="516"/>
      <c r="H211" s="516"/>
      <c r="I211" s="294"/>
      <c r="J211" s="481" t="s">
        <v>1</v>
      </c>
      <c r="K211" s="481"/>
      <c r="L211" s="455"/>
      <c r="M211" s="277"/>
    </row>
    <row r="212" spans="1:19" ht="11.45" customHeight="1">
      <c r="A212" s="318" t="s">
        <v>0</v>
      </c>
      <c r="B212" s="318"/>
      <c r="C212" s="194"/>
      <c r="D212" s="319"/>
      <c r="E212" s="194"/>
      <c r="F212" s="331">
        <v>2016</v>
      </c>
      <c r="G212" s="244"/>
      <c r="H212" s="245">
        <v>2015</v>
      </c>
      <c r="I212" s="194"/>
      <c r="J212" s="245">
        <v>2015</v>
      </c>
      <c r="K212" s="244"/>
      <c r="L212" s="456"/>
      <c r="M212" s="320"/>
    </row>
    <row r="213" spans="1:19" ht="11.45" customHeight="1">
      <c r="A213" s="190" t="s">
        <v>30</v>
      </c>
      <c r="B213" s="199"/>
      <c r="C213" s="318"/>
      <c r="D213" s="321"/>
      <c r="E213" s="318"/>
      <c r="F213" s="501">
        <v>-0.24</v>
      </c>
      <c r="G213" s="443"/>
      <c r="H213" s="323">
        <v>-0.09</v>
      </c>
      <c r="I213" s="444"/>
      <c r="J213" s="323">
        <v>-2.4300000000000002</v>
      </c>
      <c r="K213" s="322"/>
      <c r="L213" s="473"/>
      <c r="M213" s="320"/>
    </row>
    <row r="214" spans="1:19" ht="11.45" customHeight="1">
      <c r="A214" s="324" t="s">
        <v>109</v>
      </c>
      <c r="B214" s="324"/>
      <c r="C214" s="325"/>
      <c r="D214" s="324"/>
      <c r="E214" s="170"/>
      <c r="F214" s="326">
        <v>-0.24</v>
      </c>
      <c r="G214" s="416"/>
      <c r="H214" s="326">
        <v>-0.09</v>
      </c>
      <c r="I214" s="426"/>
      <c r="J214" s="326">
        <v>-2.42</v>
      </c>
      <c r="K214" s="169"/>
      <c r="L214" s="473"/>
      <c r="M214" s="327"/>
    </row>
    <row r="215" spans="1:19" ht="11.45" customHeight="1">
      <c r="A215" s="328" t="s">
        <v>43</v>
      </c>
      <c r="B215" s="224"/>
      <c r="C215" s="329"/>
      <c r="D215" s="208"/>
      <c r="E215" s="329"/>
      <c r="F215" s="337">
        <v>238184427</v>
      </c>
      <c r="G215" s="338"/>
      <c r="H215" s="320">
        <v>214114978</v>
      </c>
      <c r="I215" s="329"/>
      <c r="J215" s="320">
        <v>217310643</v>
      </c>
      <c r="K215" s="338"/>
      <c r="L215" s="474"/>
      <c r="M215" s="330"/>
    </row>
    <row r="216" spans="1:19" ht="11.45" customHeight="1">
      <c r="A216" s="328" t="s">
        <v>110</v>
      </c>
      <c r="B216" s="224"/>
      <c r="C216" s="329"/>
      <c r="D216" s="208"/>
      <c r="E216" s="329"/>
      <c r="F216" s="337">
        <v>238766052</v>
      </c>
      <c r="G216" s="338"/>
      <c r="H216" s="320">
        <v>214776809</v>
      </c>
      <c r="I216" s="329"/>
      <c r="J216" s="320">
        <v>218441710</v>
      </c>
      <c r="K216" s="338"/>
      <c r="L216" s="474"/>
      <c r="M216" s="330"/>
    </row>
    <row r="217" spans="1:19" ht="11.45" customHeight="1">
      <c r="A217" s="328"/>
      <c r="B217" s="224"/>
      <c r="C217" s="329"/>
      <c r="D217" s="208"/>
      <c r="E217" s="329"/>
      <c r="F217" s="337"/>
      <c r="G217" s="338"/>
      <c r="H217" s="320"/>
      <c r="I217" s="329"/>
      <c r="J217" s="320"/>
      <c r="K217" s="338"/>
      <c r="L217" s="474"/>
      <c r="M217" s="330"/>
    </row>
    <row r="218" spans="1:19" ht="11.45" customHeight="1">
      <c r="A218" s="328"/>
      <c r="B218" s="224"/>
      <c r="C218" s="329"/>
      <c r="D218" s="208"/>
      <c r="E218" s="329"/>
      <c r="F218" s="337"/>
      <c r="G218" s="338"/>
      <c r="H218" s="320"/>
      <c r="I218" s="329"/>
      <c r="J218" s="320"/>
      <c r="K218" s="338"/>
      <c r="L218" s="474"/>
      <c r="M218" s="330"/>
    </row>
    <row r="219" spans="1:19" s="45" customFormat="1" ht="15" customHeight="1">
      <c r="A219" s="233" t="s">
        <v>243</v>
      </c>
      <c r="B219" s="237"/>
      <c r="C219" s="237"/>
      <c r="D219" s="237"/>
      <c r="E219" s="234"/>
      <c r="F219" s="234"/>
      <c r="G219" s="234"/>
      <c r="H219" s="234"/>
      <c r="I219" s="234"/>
      <c r="J219" s="234"/>
      <c r="K219" s="234"/>
      <c r="L219" s="460"/>
      <c r="M219" s="235"/>
      <c r="N219" s="89"/>
      <c r="O219" s="89"/>
      <c r="P219" s="89"/>
      <c r="Q219" s="89"/>
      <c r="R219" s="88"/>
    </row>
    <row r="220" spans="1:19" ht="11.45" customHeight="1">
      <c r="A220" s="328"/>
      <c r="B220" s="224"/>
      <c r="C220" s="329"/>
      <c r="D220" s="208"/>
      <c r="E220" s="329"/>
      <c r="F220" s="337"/>
      <c r="G220" s="338"/>
      <c r="H220" s="320"/>
      <c r="I220" s="329"/>
      <c r="J220" s="320"/>
      <c r="K220" s="338"/>
      <c r="L220" s="474"/>
      <c r="M220" s="330"/>
    </row>
    <row r="221" spans="1:19" s="45" customFormat="1" ht="11.45" customHeight="1" thickBot="1">
      <c r="A221" s="238" t="s">
        <v>244</v>
      </c>
      <c r="B221" s="238"/>
      <c r="C221" s="238"/>
      <c r="D221" s="303"/>
      <c r="E221" s="286"/>
      <c r="F221" s="286"/>
      <c r="G221" s="286"/>
      <c r="H221" s="286"/>
      <c r="I221" s="286"/>
      <c r="J221" s="286"/>
      <c r="K221" s="286"/>
      <c r="L221" s="466"/>
      <c r="M221" s="282"/>
      <c r="O221" s="76"/>
      <c r="P221" s="76"/>
      <c r="Q221" s="76"/>
      <c r="R221" s="76"/>
      <c r="S221" s="65"/>
    </row>
    <row r="222" spans="1:19" s="84" customFormat="1" ht="11.45" customHeight="1">
      <c r="A222" s="239"/>
      <c r="B222" s="239"/>
      <c r="C222" s="239"/>
      <c r="D222" s="239"/>
      <c r="E222" s="239"/>
      <c r="F222" s="515" t="s">
        <v>6</v>
      </c>
      <c r="G222" s="515"/>
      <c r="H222" s="515"/>
      <c r="I222" s="239"/>
      <c r="J222" s="489" t="s">
        <v>21</v>
      </c>
      <c r="K222" s="489"/>
      <c r="L222" s="455"/>
      <c r="M222" s="240"/>
    </row>
    <row r="223" spans="1:19" s="84" customFormat="1" ht="11.45" customHeight="1">
      <c r="A223" s="239"/>
      <c r="B223" s="239"/>
      <c r="C223" s="239"/>
      <c r="D223" s="239"/>
      <c r="E223" s="239"/>
      <c r="F223" s="516" t="s">
        <v>217</v>
      </c>
      <c r="G223" s="516"/>
      <c r="H223" s="516"/>
      <c r="I223" s="239"/>
      <c r="J223" s="481" t="s">
        <v>1</v>
      </c>
      <c r="K223" s="481"/>
      <c r="L223" s="455"/>
      <c r="M223" s="240"/>
    </row>
    <row r="224" spans="1:19" ht="11.45" customHeight="1">
      <c r="A224" s="267" t="s">
        <v>107</v>
      </c>
      <c r="B224" s="156"/>
      <c r="C224" s="156"/>
      <c r="D224" s="156"/>
      <c r="E224" s="153"/>
      <c r="F224" s="331">
        <v>2016</v>
      </c>
      <c r="G224" s="244"/>
      <c r="H224" s="245">
        <v>2015</v>
      </c>
      <c r="I224" s="153"/>
      <c r="J224" s="245">
        <v>2015</v>
      </c>
      <c r="K224" s="244"/>
      <c r="L224" s="456"/>
      <c r="M224" s="279" t="s">
        <v>0</v>
      </c>
      <c r="N224" s="149"/>
    </row>
    <row r="225" spans="1:14" ht="11.45" customHeight="1">
      <c r="A225" s="287"/>
      <c r="B225" s="287"/>
      <c r="C225" s="287"/>
      <c r="D225" s="287"/>
      <c r="E225" s="153"/>
      <c r="F225" s="180"/>
      <c r="G225" s="180"/>
      <c r="H225" s="180"/>
      <c r="I225" s="153"/>
      <c r="J225" s="180"/>
      <c r="K225" s="180"/>
      <c r="L225" s="457"/>
      <c r="M225" s="180"/>
      <c r="N225" s="65"/>
    </row>
    <row r="226" spans="1:14" ht="11.45" customHeight="1">
      <c r="A226" s="153"/>
      <c r="B226" s="153" t="s">
        <v>172</v>
      </c>
      <c r="C226" s="153"/>
      <c r="D226" s="153"/>
      <c r="E226" s="153"/>
      <c r="F226" s="169">
        <v>-6.7</v>
      </c>
      <c r="G226" s="305"/>
      <c r="H226" s="169">
        <v>-4.3</v>
      </c>
      <c r="I226" s="311"/>
      <c r="J226" s="169">
        <v>3</v>
      </c>
      <c r="K226" s="261"/>
      <c r="L226" s="305"/>
      <c r="M226" s="261"/>
      <c r="N226" s="150"/>
    </row>
    <row r="227" spans="1:14" ht="11.45" customHeight="1">
      <c r="A227" s="153"/>
      <c r="B227" s="210" t="s">
        <v>173</v>
      </c>
      <c r="C227" s="306"/>
      <c r="D227" s="306"/>
      <c r="E227" s="153"/>
      <c r="F227" s="169">
        <v>1.2</v>
      </c>
      <c r="G227" s="307"/>
      <c r="H227" s="169">
        <v>0.9</v>
      </c>
      <c r="I227" s="311"/>
      <c r="J227" s="169">
        <v>-1.7</v>
      </c>
      <c r="K227" s="262"/>
      <c r="L227" s="307"/>
      <c r="M227" s="262"/>
      <c r="N227" s="150"/>
    </row>
    <row r="228" spans="1:14" s="63" customFormat="1" ht="11.45" customHeight="1">
      <c r="A228" s="155"/>
      <c r="B228" s="339" t="s">
        <v>138</v>
      </c>
      <c r="C228" s="155"/>
      <c r="D228" s="155"/>
      <c r="E228" s="340"/>
      <c r="F228" s="171">
        <f>SUM(F226:F227)</f>
        <v>-5.5</v>
      </c>
      <c r="G228" s="446"/>
      <c r="H228" s="171">
        <f>SUM(H226:H227)</f>
        <v>-3.4</v>
      </c>
      <c r="I228" s="447"/>
      <c r="J228" s="171">
        <f>SUM(J226:J227)</f>
        <v>1.3</v>
      </c>
      <c r="K228" s="308"/>
      <c r="L228" s="309"/>
      <c r="M228" s="308"/>
      <c r="N228" s="341"/>
    </row>
    <row r="229" spans="1:14" ht="11.45" customHeight="1">
      <c r="A229" s="310"/>
      <c r="B229" s="217" t="s">
        <v>174</v>
      </c>
      <c r="C229" s="179"/>
      <c r="D229" s="179"/>
      <c r="E229" s="231"/>
      <c r="F229" s="169"/>
      <c r="G229" s="448"/>
      <c r="H229" s="416"/>
      <c r="I229" s="427"/>
      <c r="J229" s="169"/>
      <c r="K229" s="336"/>
      <c r="L229" s="475"/>
      <c r="M229" s="304"/>
      <c r="N229" s="65"/>
    </row>
    <row r="230" spans="1:14" ht="11.45" customHeight="1">
      <c r="A230" s="153" t="s">
        <v>0</v>
      </c>
      <c r="B230" s="211" t="s">
        <v>164</v>
      </c>
      <c r="C230" s="179"/>
      <c r="D230" s="179"/>
      <c r="E230" s="153"/>
      <c r="F230" s="169">
        <v>1.9</v>
      </c>
      <c r="G230" s="311"/>
      <c r="H230" s="416">
        <v>0</v>
      </c>
      <c r="I230" s="311"/>
      <c r="J230" s="169">
        <v>-1.1000000000000001</v>
      </c>
      <c r="K230" s="153"/>
      <c r="L230" s="471"/>
      <c r="M230" s="179"/>
      <c r="N230" s="65"/>
    </row>
    <row r="231" spans="1:14" ht="11.45" customHeight="1">
      <c r="A231" s="153"/>
      <c r="B231" s="306" t="s">
        <v>178</v>
      </c>
      <c r="C231" s="153"/>
      <c r="D231" s="153"/>
      <c r="E231" s="153"/>
      <c r="F231" s="169">
        <v>0</v>
      </c>
      <c r="G231" s="305"/>
      <c r="H231" s="416">
        <v>0</v>
      </c>
      <c r="I231" s="311"/>
      <c r="J231" s="169">
        <v>0</v>
      </c>
      <c r="K231" s="261"/>
      <c r="L231" s="305"/>
      <c r="M231" s="261"/>
      <c r="N231" s="150"/>
    </row>
    <row r="232" spans="1:14" ht="11.45" hidden="1" customHeight="1">
      <c r="A232" s="153"/>
      <c r="B232" s="210" t="s">
        <v>175</v>
      </c>
      <c r="C232" s="306"/>
      <c r="D232" s="306"/>
      <c r="E232" s="153"/>
      <c r="F232" s="169">
        <v>0</v>
      </c>
      <c r="G232" s="307"/>
      <c r="H232" s="416">
        <v>0</v>
      </c>
      <c r="I232" s="311"/>
      <c r="J232" s="169">
        <v>0</v>
      </c>
      <c r="K232" s="262"/>
      <c r="L232" s="307"/>
      <c r="M232" s="262"/>
      <c r="N232" s="150"/>
    </row>
    <row r="233" spans="1:14" ht="11.45" hidden="1" customHeight="1">
      <c r="A233" s="293"/>
      <c r="B233" s="306" t="s">
        <v>178</v>
      </c>
      <c r="C233" s="294"/>
      <c r="D233" s="294"/>
      <c r="E233" s="294"/>
      <c r="F233" s="169">
        <v>0</v>
      </c>
      <c r="G233" s="416"/>
      <c r="H233" s="169">
        <v>0</v>
      </c>
      <c r="I233" s="451"/>
      <c r="J233" s="169">
        <v>0</v>
      </c>
      <c r="K233" s="169"/>
      <c r="L233" s="416"/>
      <c r="M233" s="277"/>
    </row>
    <row r="234" spans="1:14" ht="11.45" customHeight="1">
      <c r="A234" s="314"/>
      <c r="B234" s="369" t="s">
        <v>176</v>
      </c>
      <c r="C234" s="299"/>
      <c r="D234" s="299"/>
      <c r="E234" s="299"/>
      <c r="F234" s="169">
        <v>-1.6</v>
      </c>
      <c r="G234" s="449"/>
      <c r="H234" s="169">
        <v>0.9</v>
      </c>
      <c r="I234" s="450"/>
      <c r="J234" s="169">
        <v>-0.8</v>
      </c>
      <c r="K234" s="282"/>
      <c r="L234" s="313"/>
      <c r="M234" s="277"/>
    </row>
    <row r="235" spans="1:14" ht="11.45" customHeight="1">
      <c r="A235" s="293"/>
      <c r="B235" s="217" t="s">
        <v>177</v>
      </c>
      <c r="C235" s="294"/>
      <c r="D235" s="294"/>
      <c r="E235" s="294"/>
      <c r="F235" s="169">
        <v>0</v>
      </c>
      <c r="G235" s="416"/>
      <c r="H235" s="169">
        <v>-0.5</v>
      </c>
      <c r="I235" s="451"/>
      <c r="J235" s="169">
        <v>-0.5</v>
      </c>
      <c r="K235" s="169"/>
      <c r="L235" s="416"/>
      <c r="M235" s="277"/>
    </row>
    <row r="236" spans="1:14" s="63" customFormat="1" ht="11.45" customHeight="1">
      <c r="A236" s="155"/>
      <c r="B236" s="339" t="s">
        <v>179</v>
      </c>
      <c r="C236" s="155"/>
      <c r="D236" s="155"/>
      <c r="E236" s="340"/>
      <c r="F236" s="171">
        <f>SUM(F230:F235)</f>
        <v>0.29999999999999982</v>
      </c>
      <c r="G236" s="308"/>
      <c r="H236" s="171">
        <f>SUM(H231:H235)</f>
        <v>0.4</v>
      </c>
      <c r="I236" s="340"/>
      <c r="J236" s="171">
        <f>SUM(J230:J235)</f>
        <v>-2.4000000000000004</v>
      </c>
      <c r="K236" s="308"/>
      <c r="L236" s="309"/>
      <c r="M236" s="308"/>
      <c r="N236" s="341"/>
    </row>
    <row r="237" spans="1:14" ht="11.1" customHeight="1">
      <c r="A237" s="152"/>
      <c r="B237" s="210"/>
      <c r="C237" s="152"/>
      <c r="D237" s="152"/>
      <c r="E237" s="153"/>
      <c r="F237" s="168"/>
      <c r="G237" s="308"/>
      <c r="H237" s="170"/>
      <c r="I237" s="153"/>
      <c r="J237" s="308"/>
      <c r="K237" s="170"/>
      <c r="L237" s="309"/>
      <c r="M237" s="308"/>
      <c r="N237" s="65"/>
    </row>
    <row r="238" spans="1:14" ht="15">
      <c r="A238" s="328"/>
      <c r="B238" s="224"/>
      <c r="C238" s="329"/>
      <c r="D238" s="208"/>
      <c r="E238" s="329"/>
      <c r="F238" s="320"/>
      <c r="G238" s="329"/>
      <c r="H238" s="320"/>
      <c r="I238" s="329"/>
      <c r="J238" s="329"/>
      <c r="K238" s="320"/>
      <c r="L238" s="474"/>
      <c r="M238" s="330"/>
    </row>
    <row r="239" spans="1:14" ht="15">
      <c r="A239" s="328"/>
      <c r="B239" s="224"/>
      <c r="C239" s="329"/>
      <c r="D239" s="208"/>
      <c r="E239" s="329"/>
      <c r="F239" s="320"/>
      <c r="G239" s="329"/>
      <c r="H239" s="320"/>
      <c r="I239" s="329"/>
      <c r="J239" s="329"/>
      <c r="K239" s="320"/>
      <c r="L239" s="474"/>
      <c r="M239" s="330"/>
    </row>
    <row r="240" spans="1:14" ht="15">
      <c r="A240" s="328"/>
      <c r="B240" s="224"/>
      <c r="C240" s="329"/>
      <c r="D240" s="208"/>
      <c r="E240" s="329"/>
      <c r="F240" s="320"/>
      <c r="G240" s="329"/>
      <c r="H240" s="320"/>
      <c r="I240" s="329"/>
      <c r="J240" s="329"/>
      <c r="K240" s="320"/>
      <c r="L240" s="474"/>
      <c r="M240" s="330"/>
    </row>
    <row r="241" spans="1:13" ht="15">
      <c r="A241" s="328"/>
      <c r="B241" s="224"/>
      <c r="C241" s="329"/>
      <c r="D241" s="208"/>
      <c r="E241" s="329"/>
      <c r="F241" s="320"/>
      <c r="G241" s="329"/>
      <c r="H241" s="320"/>
      <c r="I241" s="329"/>
      <c r="J241" s="329"/>
      <c r="K241" s="320"/>
      <c r="L241" s="474"/>
      <c r="M241" s="330"/>
    </row>
    <row r="242" spans="1:13" ht="15">
      <c r="A242" s="328"/>
      <c r="B242" s="224"/>
      <c r="C242" s="329"/>
      <c r="D242" s="208"/>
      <c r="E242" s="329"/>
      <c r="F242" s="320"/>
      <c r="G242" s="329"/>
      <c r="H242" s="320"/>
      <c r="I242" s="329"/>
      <c r="J242" s="329"/>
      <c r="K242" s="320"/>
      <c r="L242" s="474"/>
      <c r="M242" s="330"/>
    </row>
  </sheetData>
  <mergeCells count="28">
    <mergeCell ref="F222:H222"/>
    <mergeCell ref="F223:H223"/>
    <mergeCell ref="F153:H153"/>
    <mergeCell ref="F154:H154"/>
    <mergeCell ref="F138:H138"/>
    <mergeCell ref="F195:H195"/>
    <mergeCell ref="F169:H169"/>
    <mergeCell ref="F184:H184"/>
    <mergeCell ref="F210:H210"/>
    <mergeCell ref="F211:H211"/>
    <mergeCell ref="F111:H111"/>
    <mergeCell ref="F122:H122"/>
    <mergeCell ref="F123:H123"/>
    <mergeCell ref="F98:H98"/>
    <mergeCell ref="F110:H110"/>
    <mergeCell ref="F84:H84"/>
    <mergeCell ref="F85:H85"/>
    <mergeCell ref="F97:H97"/>
    <mergeCell ref="F6:H6"/>
    <mergeCell ref="F7:H7"/>
    <mergeCell ref="F27:H27"/>
    <mergeCell ref="F28:H28"/>
    <mergeCell ref="F68:H68"/>
    <mergeCell ref="F39:H39"/>
    <mergeCell ref="F40:H40"/>
    <mergeCell ref="F51:H51"/>
    <mergeCell ref="F52:H52"/>
    <mergeCell ref="F67:H67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85" fitToHeight="3" orientation="portrait" r:id="rId1"/>
  <headerFooter alignWithMargins="0"/>
  <rowBreaks count="3" manualBreakCount="3">
    <brk id="80" max="9" man="1"/>
    <brk id="151" max="9" man="1"/>
    <brk id="21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TaxCatchAll xmlns="0c51a168-f9b1-4000-a552-b6e26a8e1726">
      <Value>13</Value>
    </TaxCatchAll>
    <KeyControl xmlns="4103f08a-e8f5-4215-a214-f51e08230946">ER-04</KeyControl>
    <ContentTypeOriginal xmlns="4103f08a-e8f5-4215-a214-f51e08230946">Earnings Release</ContentTypeOriginal>
    <GovArchiveStatus xmlns="0c51a168-f9b1-4000-a552-b6e26a8e1726" xsi:nil="true"/>
    <k6b245d636cd46a7b03f10e9bce6ea8c xmlns="0c51a168-f9b1-4000-a552-b6e26a8e1726">
      <Terms xmlns="http://schemas.microsoft.com/office/infopath/2007/PartnerControls">
        <TermInfo xmlns="http://schemas.microsoft.com/office/infopath/2007/PartnerControls">
          <TermName>Financial Information</TermName>
          <TermId>d2246aff-850a-4851-9da0-77e915fead5e</TermId>
        </TermInfo>
      </Terms>
    </k6b245d636cd46a7b03f10e9bce6ea8c>
    <YearQuarter xmlns="4103f08a-e8f5-4215-a214-f51e08230946">2016 Q1</YearQuarter>
    <Consol_x0020_Ext_x0020_rep_x0020_status xmlns="f4ac41ce-b2d5-4726-9417-946f8435fa6d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nsol and Ext Rep" ma:contentTypeID="0x01010055188D6E94B07B4D9A15F0291BA7324E0800517DEB065F01BE48B516C5493430EA9C" ma:contentTypeVersion="6" ma:contentTypeDescription="" ma:contentTypeScope="" ma:versionID="6bc19e75b435d43e2e1206ae49185ebe">
  <xsd:schema xmlns:xsd="http://www.w3.org/2001/XMLSchema" xmlns:xs="http://www.w3.org/2001/XMLSchema" xmlns:p="http://schemas.microsoft.com/office/2006/metadata/properties" xmlns:ns2="0c51a168-f9b1-4000-a552-b6e26a8e1726" xmlns:ns3="4103f08a-e8f5-4215-a214-f51e08230946" xmlns:ns4="f4ac41ce-b2d5-4726-9417-946f8435fa6d" targetNamespace="http://schemas.microsoft.com/office/2006/metadata/properties" ma:root="true" ma:fieldsID="0e974a9f5b4ba67d94986deb636f692c" ns2:_="" ns3:_="" ns4:_="">
    <xsd:import namespace="0c51a168-f9b1-4000-a552-b6e26a8e1726"/>
    <xsd:import namespace="4103f08a-e8f5-4215-a214-f51e08230946"/>
    <xsd:import namespace="f4ac41ce-b2d5-4726-9417-946f8435fa6d"/>
    <xsd:element name="properties">
      <xsd:complexType>
        <xsd:sequence>
          <xsd:element name="documentManagement">
            <xsd:complexType>
              <xsd:all>
                <xsd:element ref="ns3:KeyControl" minOccurs="0"/>
                <xsd:element ref="ns2:TaxCatchAll" minOccurs="0"/>
                <xsd:element ref="ns2:TaxCatchAllLabel" minOccurs="0"/>
                <xsd:element ref="ns2:k6b245d636cd46a7b03f10e9bce6ea8c" minOccurs="0"/>
                <xsd:element ref="ns3:ContentTypeOriginal" minOccurs="0"/>
                <xsd:element ref="ns2:GovArchiveStatus" minOccurs="0"/>
                <xsd:element ref="ns3:YearQuarter" minOccurs="0"/>
                <xsd:element ref="ns4:Consol_x0020_Ext_x0020_rep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1a168-f9b1-4000-a552-b6e26a8e172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717c789-8cb6-44fc-a762-31d4eaaf9c57}" ma:internalName="TaxCatchAll" ma:showField="CatchAllData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717c789-8cb6-44fc-a762-31d4eaaf9c57}" ma:internalName="TaxCatchAllLabel" ma:readOnly="true" ma:showField="CatchAllDataLabel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b245d636cd46a7b03f10e9bce6ea8c" ma:index="11" nillable="true" ma:taxonomy="true" ma:internalName="k6b245d636cd46a7b03f10e9bce6ea8c" ma:taxonomyFieldName="GovLECodeName" ma:displayName="LE Code Name" ma:default="" ma:fieldId="{46b245d6-36cd-46a7-b03f-10e9bce6ea8c}" ma:sspId="69ca02a8-2a75-4699-91fa-c3d3c2947d00" ma:termSetId="9dde328e-4c78-4ae6-bbf3-1392f8531e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vArchiveStatus" ma:index="14" nillable="true" ma:displayName="Gov Archive Status" ma:internalName="GovArchiveStatu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3f08a-e8f5-4215-a214-f51e08230946" elementFormDefault="qualified">
    <xsd:import namespace="http://schemas.microsoft.com/office/2006/documentManagement/types"/>
    <xsd:import namespace="http://schemas.microsoft.com/office/infopath/2007/PartnerControls"/>
    <xsd:element name="KeyControl" ma:index="3" nillable="true" ma:displayName="Key Control" ma:default="(none)" ma:format="Dropdown" ma:internalName="KeyControl">
      <xsd:simpleType>
        <xsd:restriction base="dms:Choice">
          <xsd:enumeration value="(none)"/>
          <xsd:enumeration value="AP VAT-1"/>
          <xsd:enumeration value="AP VAT-2"/>
          <xsd:enumeration value="AP VAT-4"/>
          <xsd:enumeration value="AP VAT-5"/>
          <xsd:enumeration value="AP VAT-6"/>
          <xsd:enumeration value="AP VAT-7"/>
          <xsd:enumeration value="AP-01"/>
          <xsd:enumeration value="AP-02"/>
          <xsd:enumeration value="AP-03"/>
          <xsd:enumeration value="AP-04"/>
          <xsd:enumeration value="AP-05"/>
          <xsd:enumeration value="AP-06"/>
          <xsd:enumeration value="AP-GLR PRSpore-01"/>
          <xsd:enumeration value="AP-GLR-01"/>
          <xsd:enumeration value="AP-GLR-02"/>
          <xsd:enumeration value="AP-GLR-03"/>
          <xsd:enumeration value="AP-GLR-05"/>
          <xsd:enumeration value="AP-GLR-08"/>
          <xsd:enumeration value="AP-GLR-09"/>
          <xsd:enumeration value="AP-GLR-10"/>
          <xsd:enumeration value="AP-GLR-11"/>
          <xsd:enumeration value="AP-GLR-12"/>
          <xsd:enumeration value="AP-GLR-15"/>
          <xsd:enumeration value="AP-GLR-16"/>
          <xsd:enumeration value="AP-GLR-17"/>
          <xsd:enumeration value="AP-GLR-18"/>
          <xsd:enumeration value="AP-GLR-19"/>
          <xsd:enumeration value="AP-GLR-20"/>
          <xsd:enumeration value="AP-GLR-21"/>
          <xsd:enumeration value="AP-GLR-22"/>
          <xsd:enumeration value="AP-GLR-23"/>
          <xsd:enumeration value="AP-GLR-25"/>
          <xsd:enumeration value="AP-GLR-26"/>
          <xsd:enumeration value="AP-GLR-30"/>
          <xsd:enumeration value="AP-GLR-31"/>
          <xsd:enumeration value="AP-GLR-32"/>
          <xsd:enumeration value="AP-GLR-33"/>
          <xsd:enumeration value="AP-GLR-36"/>
          <xsd:enumeration value="AP-GLR-37"/>
          <xsd:enumeration value="Cash-01"/>
          <xsd:enumeration value="Cash-03"/>
          <xsd:enumeration value="Cash-04"/>
          <xsd:enumeration value="Cash-05"/>
          <xsd:enumeration value="Cash-06"/>
          <xsd:enumeration value="Cash-07"/>
          <xsd:enumeration value="Cash-08"/>
          <xsd:enumeration value="Cash-09"/>
          <xsd:enumeration value="Cash-10"/>
          <xsd:enumeration value="Cost-01"/>
          <xsd:enumeration value="Cost-06"/>
          <xsd:enumeration value="Cost-07"/>
          <xsd:enumeration value="Cost-08"/>
          <xsd:enumeration value="Cost-09"/>
          <xsd:enumeration value="Cost-10"/>
          <xsd:enumeration value="Cost-11"/>
          <xsd:enumeration value="Cost-12"/>
          <xsd:enumeration value="Cost-13"/>
          <xsd:enumeration value="Cost-15"/>
          <xsd:enumeration value="Cost-16"/>
          <xsd:enumeration value="Cost-17"/>
          <xsd:enumeration value="Cost-19"/>
          <xsd:enumeration value="Cost-21"/>
          <xsd:enumeration value="Cost-22"/>
          <xsd:enumeration value="Cost-23"/>
          <xsd:enumeration value="Cost-24"/>
          <xsd:enumeration value="Cost-25"/>
          <xsd:enumeration value="Cost-26"/>
          <xsd:enumeration value="Cost-27"/>
          <xsd:enumeration value="Cost-28"/>
          <xsd:enumeration value="Cost-29"/>
          <xsd:enumeration value="Cost-30"/>
          <xsd:enumeration value="DEV-01"/>
          <xsd:enumeration value="DEV-02"/>
          <xsd:enumeration value="DTPRGR 16"/>
          <xsd:enumeration value="DTPRGR 21"/>
          <xsd:enumeration value="DTPRGR 26"/>
          <xsd:enumeration value="DTPRGR 28"/>
          <xsd:enumeration value="DTPRGR 31"/>
          <xsd:enumeration value="DTPRGR 35"/>
          <xsd:enumeration value="DTPRGR 37"/>
          <xsd:enumeration value="DTPRGR 40"/>
          <xsd:enumeration value="DTPRGR 49"/>
          <xsd:enumeration value="DTPRGR 50"/>
          <xsd:enumeration value="DTPRGR 51"/>
          <xsd:enumeration value="DTPRGR 55"/>
          <xsd:enumeration value="DTPRGR 61"/>
          <xsd:enumeration value="DTPRGR 62"/>
          <xsd:enumeration value="DTPRGR 67"/>
          <xsd:enumeration value="DTPRGR 75"/>
          <xsd:enumeration value="DTPRGR 76"/>
          <xsd:enumeration value="DTPRGR 77"/>
          <xsd:enumeration value="DTPRGR 78"/>
          <xsd:enumeration value="DTPRGR 79"/>
          <xsd:enumeration value="DTPRGR 80"/>
          <xsd:enumeration value="DTPRGR 81"/>
          <xsd:enumeration value="DTPRGR 82"/>
          <xsd:enumeration value="EAME-GLR-01"/>
          <xsd:enumeration value="EAME-GLR-02"/>
          <xsd:enumeration value="EAME-GLR-03"/>
          <xsd:enumeration value="EAME-GLR-05"/>
          <xsd:enumeration value="EAME-GLR-08"/>
          <xsd:enumeration value="EAME-GLR-09"/>
          <xsd:enumeration value="EAME-GLR-10"/>
          <xsd:enumeration value="EAME-GLR-11"/>
          <xsd:enumeration value="EAME-GLR-12"/>
          <xsd:enumeration value="EAME-GLR-15"/>
          <xsd:enumeration value="EAME-GLR-16"/>
          <xsd:enumeration value="EAME-GLR-17"/>
          <xsd:enumeration value="EAME-GLR-18"/>
          <xsd:enumeration value="EAME-GLR-20"/>
          <xsd:enumeration value="EAME-GLR-21"/>
          <xsd:enumeration value="EAME-GLR-22"/>
          <xsd:enumeration value="EAME-GLR-23"/>
          <xsd:enumeration value="EAME-GLR-25"/>
          <xsd:enumeration value="EAME-GLR-26"/>
          <xsd:enumeration value="EAME-GLR-30"/>
          <xsd:enumeration value="EAME-GLR-31"/>
          <xsd:enumeration value="EAME-GLR-32"/>
          <xsd:enumeration value="EAME-GLR-36"/>
          <xsd:enumeration value="EAME-GLR-37"/>
          <xsd:enumeration value="EAME-UKVAT-01"/>
          <xsd:enumeration value="EAME-UKVAT-02"/>
          <xsd:enumeration value="EAME-UKVAT-03"/>
          <xsd:enumeration value="EAME-UKVAT-04"/>
          <xsd:enumeration value="EAME-UKVAT-05"/>
          <xsd:enumeration value="EAME-UKVAT-06"/>
          <xsd:enumeration value="ER-01"/>
          <xsd:enumeration value="ER-02"/>
          <xsd:enumeration value="ER-03"/>
          <xsd:enumeration value="ER-04"/>
          <xsd:enumeration value="ER-05"/>
          <xsd:enumeration value="FA-02"/>
          <xsd:enumeration value="FA-03"/>
          <xsd:enumeration value="FA-04"/>
          <xsd:enumeration value="FA-05"/>
          <xsd:enumeration value="FA-06"/>
          <xsd:enumeration value="FA-07"/>
          <xsd:enumeration value="FA-08"/>
          <xsd:enumeration value="FA-09"/>
          <xsd:enumeration value="FA-10"/>
          <xsd:enumeration value="FA-11"/>
          <xsd:enumeration value="FA-12"/>
          <xsd:enumeration value="FA-13"/>
          <xsd:enumeration value="FA-14"/>
          <xsd:enumeration value="FA-15"/>
          <xsd:enumeration value="FA-16"/>
          <xsd:enumeration value="FA-17"/>
          <xsd:enumeration value="FA-18"/>
          <xsd:enumeration value="GA-01"/>
          <xsd:enumeration value="GA-02"/>
          <xsd:enumeration value="GA-03"/>
          <xsd:enumeration value="GA-04"/>
          <xsd:enumeration value="GA-05"/>
          <xsd:enumeration value="GA-06"/>
          <xsd:enumeration value="GA-10"/>
          <xsd:enumeration value="GA-11"/>
          <xsd:enumeration value="GA-12"/>
          <xsd:enumeration value="GA-20"/>
          <xsd:enumeration value="GA-21"/>
          <xsd:enumeration value="GA-22"/>
          <xsd:enumeration value="GA-30"/>
          <xsd:enumeration value="GA-31"/>
          <xsd:enumeration value="GA-40"/>
          <xsd:enumeration value="GA-41"/>
          <xsd:enumeration value="GA-42"/>
          <xsd:enumeration value="GA-43"/>
          <xsd:enumeration value="GC-02"/>
          <xsd:enumeration value="GC-03"/>
          <xsd:enumeration value="GC-04"/>
          <xsd:enumeration value="GC-05"/>
          <xsd:enumeration value="GC-06"/>
          <xsd:enumeration value="GC-08"/>
          <xsd:enumeration value="GC-10"/>
          <xsd:enumeration value="GC-14"/>
          <xsd:enumeration value="GC-15"/>
          <xsd:enumeration value="GC-17"/>
          <xsd:enumeration value="GLR-07"/>
          <xsd:enumeration value="GLR-16"/>
          <xsd:enumeration value="GLR-34"/>
          <xsd:enumeration value="Hou-GLR-01"/>
          <xsd:enumeration value="Hou-GLR-02"/>
          <xsd:enumeration value="Hou-GLR-03"/>
          <xsd:enumeration value="Hou-GLR-05"/>
          <xsd:enumeration value="Hou-GLR-07"/>
          <xsd:enumeration value="Hou-GLR-08"/>
          <xsd:enumeration value="Hou-GLR-09"/>
          <xsd:enumeration value="Hou-GLR-10"/>
          <xsd:enumeration value="Hou-GLR-11"/>
          <xsd:enumeration value="Hou-GLR-12"/>
          <xsd:enumeration value="Hou-GLR-14"/>
          <xsd:enumeration value="Hou-GLR-15"/>
          <xsd:enumeration value="Hou-GLR-16"/>
          <xsd:enumeration value="Hou-GLR-17"/>
          <xsd:enumeration value="Hou-GLR-18"/>
          <xsd:enumeration value="Hou-GLR-20"/>
          <xsd:enumeration value="Hou-GLR-21"/>
          <xsd:enumeration value="Hou-GLR-22"/>
          <xsd:enumeration value="Hou-GLR-23"/>
          <xsd:enumeration value="Hou-GLR-25"/>
          <xsd:enumeration value="Hou-GLR-26"/>
          <xsd:enumeration value="Hou-GLR-30"/>
          <xsd:enumeration value="Hou-GLR-31"/>
          <xsd:enumeration value="Hou-GLR-32"/>
          <xsd:enumeration value="Hou-GLR-33"/>
          <xsd:enumeration value="Hou-GLR-36"/>
          <xsd:enumeration value="Hou-GLR-37"/>
          <xsd:enumeration value="IA-01"/>
          <xsd:enumeration value="IA-02"/>
          <xsd:enumeration value="IA-03"/>
          <xsd:enumeration value="IA-04"/>
          <xsd:enumeration value="IA-05"/>
          <xsd:enumeration value="IA-06"/>
          <xsd:enumeration value="IA-07"/>
          <xsd:enumeration value="IA-08"/>
          <xsd:enumeration value="IA-09"/>
          <xsd:enumeration value="IA-10"/>
          <xsd:enumeration value="IA-10"/>
          <xsd:enumeration value="IA-13"/>
          <xsd:enumeration value="IA-15"/>
          <xsd:enumeration value="IA-16"/>
          <xsd:enumeration value="IA-17"/>
          <xsd:enumeration value="IA-19"/>
          <xsd:enumeration value="INV-01"/>
          <xsd:enumeration value="INV-02"/>
          <xsd:enumeration value="INV-03"/>
          <xsd:enumeration value="INV-04"/>
          <xsd:enumeration value="INV-05"/>
          <xsd:enumeration value="INV-06"/>
          <xsd:enumeration value="INV-07"/>
          <xsd:enumeration value="INV-08"/>
          <xsd:enumeration value="MC-01"/>
          <xsd:enumeration value="MC-03"/>
          <xsd:enumeration value="MC-04"/>
          <xsd:enumeration value="MC-05"/>
          <xsd:enumeration value="MC-06"/>
          <xsd:enumeration value="MC-08"/>
          <xsd:enumeration value="MC-09"/>
          <xsd:enumeration value="MC-10"/>
          <xsd:enumeration value="MC-11"/>
          <xsd:enumeration value="MC-12"/>
          <xsd:enumeration value="MC-13"/>
          <xsd:enumeration value="MC-14"/>
          <xsd:enumeration value="MC-15"/>
          <xsd:enumeration value="MC-16"/>
          <xsd:enumeration value="MC-17"/>
          <xsd:enumeration value="MC-18"/>
          <xsd:enumeration value="MC-19"/>
          <xsd:enumeration value="MC-22"/>
          <xsd:enumeration value="MC-23"/>
          <xsd:enumeration value="MC-25"/>
          <xsd:enumeration value="MC-26"/>
          <xsd:enumeration value="MC-27"/>
          <xsd:enumeration value="MC-29"/>
          <xsd:enumeration value="MC-31"/>
          <xsd:enumeration value="PA-01"/>
          <xsd:enumeration value="PA-02"/>
          <xsd:enumeration value="PA-03"/>
          <xsd:enumeration value="Rev-01"/>
          <xsd:enumeration value="Rev-02"/>
          <xsd:enumeration value="Rev-03"/>
          <xsd:enumeration value="Rev-04"/>
          <xsd:enumeration value="Rev-05"/>
          <xsd:enumeration value="Rev-06"/>
          <xsd:enumeration value="Rev-07"/>
          <xsd:enumeration value="Rev-08"/>
          <xsd:enumeration value="Rev-09"/>
          <xsd:enumeration value="Rev-10"/>
          <xsd:enumeration value="Rev-11"/>
          <xsd:enumeration value="Rev-12"/>
          <xsd:enumeration value="Rev-13"/>
          <xsd:enumeration value="Rev-14"/>
          <xsd:enumeration value="Rev-15"/>
          <xsd:enumeration value="Rev-16"/>
          <xsd:enumeration value="Rev-17"/>
          <xsd:enumeration value="Rev-18"/>
          <xsd:enumeration value="Rev-19"/>
          <xsd:enumeration value="Rev-20"/>
          <xsd:enumeration value="Rev-21"/>
          <xsd:enumeration value="Rev-22"/>
          <xsd:enumeration value="Rev-24"/>
          <xsd:enumeration value="Rev-25"/>
          <xsd:enumeration value="ST-01"/>
          <xsd:enumeration value="ST-02"/>
          <xsd:enumeration value="ST-03"/>
          <xsd:enumeration value="Tax Acc-01"/>
          <xsd:enumeration value="Tax Acc-02"/>
          <xsd:enumeration value="Tax Acc-03"/>
          <xsd:enumeration value="Tax Acc-04"/>
          <xsd:enumeration value="Tax Acc-05"/>
          <xsd:enumeration value="Tech-01"/>
          <xsd:enumeration value="Tech-02"/>
          <xsd:enumeration value="Tech-03"/>
          <xsd:enumeration value="Tech-04"/>
          <xsd:enumeration value="Tech-16"/>
          <xsd:enumeration value="Tech-18"/>
        </xsd:restriction>
      </xsd:simpleType>
    </xsd:element>
    <xsd:element name="ContentTypeOriginal" ma:index="13" nillable="true" ma:displayName="ContentTypeOriginal" ma:format="Dropdown" ma:internalName="ContentTypeOriginal">
      <xsd:simpleType>
        <xsd:restriction base="dms:Choice">
          <xsd:enumeration value="Accounting Issue List"/>
          <xsd:enumeration value="Accounting Issue Memo"/>
          <xsd:enumeration value="Audit Committee"/>
          <xsd:enumeration value="Earnings Release"/>
          <xsd:enumeration value="ER Supporting Documents"/>
          <xsd:enumeration value="Group Calculation and Reconciliation"/>
          <xsd:enumeration value="Q-Pack 2 A Equity"/>
          <xsd:enumeration value="Q-Pack 2 B Cash Flow Information"/>
          <xsd:enumeration value="Q-Pack 4 Minimum Operational Lease Commmitments"/>
          <xsd:enumeration value="Q-Pack 5 A Subsequent Review BC  Checked"/>
          <xsd:enumeration value="Q-Pack Report Overview"/>
          <xsd:enumeration value="Reval"/>
          <xsd:enumeration value="Segment Reports"/>
          <xsd:enumeration value="Group EPS"/>
        </xsd:restriction>
      </xsd:simpleType>
    </xsd:element>
    <xsd:element name="YearQuarter" ma:index="15" nillable="true" ma:displayName="Year Quarter" ma:internalName="YearQuart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c41ce-b2d5-4726-9417-946f8435fa6d" elementFormDefault="qualified">
    <xsd:import namespace="http://schemas.microsoft.com/office/2006/documentManagement/types"/>
    <xsd:import namespace="http://schemas.microsoft.com/office/infopath/2007/PartnerControls"/>
    <xsd:element name="Consol_x0020_Ext_x0020_rep_x0020_status" ma:index="16" nillable="true" ma:displayName="Consol Ext rep status" ma:format="Dropdown" ma:internalName="Consol_x0020_Ext_x0020_rep_x0020_status">
      <xsd:simpleType>
        <xsd:restriction base="dms:Choice">
          <xsd:enumeration value="In progress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D45D089-5F7E-4BD1-810E-21FFCF820613}">
  <ds:schemaRefs>
    <ds:schemaRef ds:uri="http://www.w3.org/XML/1998/namespace"/>
    <ds:schemaRef ds:uri="http://purl.org/dc/elements/1.1/"/>
    <ds:schemaRef ds:uri="4103f08a-e8f5-4215-a214-f51e08230946"/>
    <ds:schemaRef ds:uri="http://schemas.microsoft.com/office/infopath/2007/PartnerControls"/>
    <ds:schemaRef ds:uri="http://schemas.microsoft.com/office/2006/documentManagement/types"/>
    <ds:schemaRef ds:uri="0c51a168-f9b1-4000-a552-b6e26a8e1726"/>
    <ds:schemaRef ds:uri="http://schemas.openxmlformats.org/package/2006/metadata/core-properties"/>
    <ds:schemaRef ds:uri="f4ac41ce-b2d5-4726-9417-946f8435fa6d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7C2256E-9678-478F-B10A-6CB50176A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1a168-f9b1-4000-a552-b6e26a8e1726"/>
    <ds:schemaRef ds:uri="4103f08a-e8f5-4215-a214-f51e08230946"/>
    <ds:schemaRef ds:uri="f4ac41ce-b2d5-4726-9417-946f8435f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 2016 Earnings release financials tables</dc:title>
  <dc:creator>Vidar Gulliksen</dc:creator>
  <cp:lastModifiedBy>Bard Stenberg</cp:lastModifiedBy>
  <cp:lastPrinted>2016-04-21T07:24:56Z</cp:lastPrinted>
  <dcterms:created xsi:type="dcterms:W3CDTF">1997-04-22T19:06:36Z</dcterms:created>
  <dcterms:modified xsi:type="dcterms:W3CDTF">2016-05-02T13:39:54Z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0x01010055188D6E94B07B4D9A15F0291BA7324E0800517DEB065F01BE48B516C5493430EA9C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/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Vidar.Hasund@pgs.com</vt:lpwstr>
  </property>
  <property fmtid="{D5CDD505-2E9C-101B-9397-08002B2CF9AE}" pid="20" name="_dlc_policyId">
    <vt:lpwstr>0x0101001BA8192A63AC2947BE19EEE885D49368|-2145755995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09/19/2015 23:34:26</vt:lpwstr>
  </property>
  <property fmtid="{D5CDD505-2E9C-101B-9397-08002B2CF9AE}" pid="24" name="BUTxt">
    <vt:lpwstr>All BUs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BUNew">
    <vt:lpwstr>557;#</vt:lpwstr>
  </property>
  <property fmtid="{D5CDD505-2E9C-101B-9397-08002B2CF9AE}" pid="28" name="GovLECodeName">
    <vt:lpwstr>13;#Financial Information|d2246aff-850a-4851-9da0-77e915fead5e</vt:lpwstr>
  </property>
  <property fmtid="{D5CDD505-2E9C-101B-9397-08002B2CF9AE}" pid="29" name="_dlc_ItemStageId">
    <vt:lpwstr>1</vt:lpwstr>
  </property>
  <property fmtid="{D5CDD505-2E9C-101B-9397-08002B2CF9AE}" pid="30" name="SV_QUERY_LIST_4F35BF76-6C0D-4D9B-82B2-816C12CF3733">
    <vt:lpwstr>empty_477D106A-C0D6-4607-AEBD-E2C9D60EA279</vt:lpwstr>
  </property>
  <property fmtid="{D5CDD505-2E9C-101B-9397-08002B2CF9AE}" pid="31" name="k3e548813fe040acb5b9e37f5bdc1d80">
    <vt:lpwstr>Financial Information|d2246aff-850a-4851-9da0-77e915fead5e</vt:lpwstr>
  </property>
  <property fmtid="{D5CDD505-2E9C-101B-9397-08002B2CF9AE}" pid="32" name="Order">
    <vt:r8>250300</vt:r8>
  </property>
  <property fmtid="{D5CDD505-2E9C-101B-9397-08002B2CF9AE}" pid="33" name="xd_ProgID">
    <vt:lpwstr/>
  </property>
  <property fmtid="{D5CDD505-2E9C-101B-9397-08002B2CF9AE}" pid="34" name="TemplateUrl">
    <vt:lpwstr/>
  </property>
</Properties>
</file>