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0965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  <sheet name="Note 1 table" sheetId="22" r:id="rId7"/>
    <sheet name="Note 2 table" sheetId="19" r:id="rId8"/>
    <sheet name="Note 17 table" sheetId="2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7" l="1"/>
  <c r="K168" i="28" l="1"/>
  <c r="E168" i="28" s="1"/>
  <c r="K169" i="28"/>
  <c r="E169" i="28" s="1"/>
  <c r="K170" i="28"/>
  <c r="E170" i="28" s="1"/>
  <c r="K171" i="28"/>
  <c r="E171" i="28" s="1"/>
  <c r="K172" i="28"/>
  <c r="E172" i="28" s="1"/>
  <c r="K173" i="28"/>
  <c r="E173" i="28" s="1"/>
  <c r="K174" i="28"/>
  <c r="E174" i="28" s="1"/>
  <c r="K175" i="28"/>
  <c r="E175" i="28" s="1"/>
  <c r="K179" i="28"/>
  <c r="E179" i="28" s="1"/>
  <c r="K180" i="28"/>
  <c r="E180" i="28" s="1"/>
  <c r="K181" i="28"/>
  <c r="E181" i="28" s="1"/>
  <c r="K183" i="28"/>
  <c r="E183" i="28" s="1"/>
  <c r="K184" i="28"/>
  <c r="E184" i="28" s="1"/>
  <c r="K185" i="28"/>
  <c r="E185" i="28" s="1"/>
  <c r="K186" i="28"/>
  <c r="E186" i="28" s="1"/>
  <c r="K187" i="28"/>
  <c r="E187" i="28" s="1"/>
  <c r="K188" i="28"/>
  <c r="E188" i="28" s="1"/>
  <c r="I190" i="28"/>
  <c r="H190" i="28"/>
  <c r="I182" i="28"/>
  <c r="H182" i="28"/>
  <c r="I61" i="28" l="1"/>
  <c r="H61" i="28"/>
  <c r="M35" i="17" l="1"/>
  <c r="I151" i="28" l="1"/>
  <c r="H151" i="28"/>
  <c r="K145" i="28"/>
  <c r="K146" i="28"/>
  <c r="K147" i="28"/>
  <c r="K148" i="28"/>
  <c r="E148" i="28" s="1"/>
  <c r="K149" i="28"/>
  <c r="K153" i="28"/>
  <c r="K144" i="28"/>
  <c r="E144" i="28" s="1"/>
  <c r="H143" i="28" l="1"/>
  <c r="I143" i="28"/>
  <c r="K129" i="28"/>
  <c r="E129" i="28" s="1"/>
  <c r="K130" i="28"/>
  <c r="E130" i="28" s="1"/>
  <c r="K131" i="28"/>
  <c r="E131" i="28" s="1"/>
  <c r="K132" i="28"/>
  <c r="E132" i="28" s="1"/>
  <c r="K133" i="28"/>
  <c r="E133" i="28" s="1"/>
  <c r="K134" i="28"/>
  <c r="E134" i="28" s="1"/>
  <c r="K135" i="28"/>
  <c r="E135" i="28" s="1"/>
  <c r="K136" i="28"/>
  <c r="E136" i="28" s="1"/>
  <c r="K140" i="28"/>
  <c r="E140" i="28" s="1"/>
  <c r="K141" i="28"/>
  <c r="E141" i="28" s="1"/>
  <c r="K142" i="28"/>
  <c r="E142" i="28" s="1"/>
  <c r="E145" i="28"/>
  <c r="E146" i="28"/>
  <c r="E147" i="28"/>
  <c r="E149" i="28"/>
  <c r="E153" i="28"/>
  <c r="I110" i="28"/>
  <c r="H110" i="28"/>
  <c r="I107" i="28"/>
  <c r="H107" i="28"/>
  <c r="I106" i="28"/>
  <c r="H106" i="28"/>
  <c r="I103" i="28"/>
  <c r="H103" i="28"/>
  <c r="H98" i="28"/>
  <c r="I98" i="28"/>
  <c r="H85" i="28"/>
  <c r="I85" i="28"/>
  <c r="H79" i="28"/>
  <c r="I79" i="28"/>
  <c r="I31" i="28"/>
  <c r="H31" i="28"/>
  <c r="I108" i="28" l="1"/>
  <c r="I111" i="28" s="1"/>
  <c r="I112" i="28" s="1"/>
  <c r="H108" i="28"/>
  <c r="H111" i="28" s="1"/>
  <c r="H112" i="28" s="1"/>
  <c r="M20" i="17" l="1"/>
  <c r="M16" i="17"/>
  <c r="M15" i="17"/>
  <c r="M14" i="17"/>
  <c r="G17" i="17"/>
  <c r="G23" i="17" s="1"/>
  <c r="E17" i="17"/>
  <c r="E23" i="17" s="1"/>
  <c r="K31" i="17" l="1"/>
  <c r="I31" i="17"/>
  <c r="G31" i="17"/>
  <c r="G37" i="17" s="1"/>
  <c r="E31" i="17"/>
  <c r="M36" i="17"/>
  <c r="M34" i="17"/>
  <c r="E37" i="17" l="1"/>
  <c r="M31" i="17"/>
  <c r="K187" i="18" l="1"/>
  <c r="K18" i="28" l="1"/>
  <c r="E18" i="28" s="1"/>
  <c r="C31" i="17" l="1"/>
  <c r="O28" i="10" l="1"/>
  <c r="O34" i="9"/>
  <c r="O15" i="10" l="1"/>
  <c r="N276" i="18"/>
  <c r="N263" i="18"/>
  <c r="I40" i="22"/>
  <c r="I41" i="22"/>
  <c r="I39" i="22" l="1"/>
  <c r="I38" i="22" l="1"/>
  <c r="F43" i="22"/>
  <c r="O17" i="10" l="1"/>
  <c r="O13" i="10"/>
  <c r="O9" i="10"/>
  <c r="O8" i="10"/>
  <c r="O26" i="10"/>
  <c r="O23" i="10"/>
  <c r="O10" i="10" l="1"/>
  <c r="I42" i="22"/>
  <c r="I36" i="22"/>
  <c r="L148" i="28" l="1"/>
  <c r="F148" i="28" s="1"/>
  <c r="L144" i="28"/>
  <c r="F144" i="28" s="1"/>
  <c r="L17" i="28"/>
  <c r="F17" i="28" s="1"/>
  <c r="L15" i="28"/>
  <c r="L29" i="28"/>
  <c r="L16" i="28"/>
  <c r="F16" i="28" s="1"/>
  <c r="L25" i="28"/>
  <c r="F25" i="28" s="1"/>
  <c r="L13" i="28"/>
  <c r="F13" i="28" s="1"/>
  <c r="L22" i="28"/>
  <c r="F22" i="28" s="1"/>
  <c r="L10" i="28"/>
  <c r="L30" i="28"/>
  <c r="F30" i="28" s="1"/>
  <c r="L14" i="28"/>
  <c r="F14" i="28" s="1"/>
  <c r="L23" i="28"/>
  <c r="F23" i="28" s="1"/>
  <c r="L18" i="28"/>
  <c r="F18" i="28" s="1"/>
  <c r="L12" i="28"/>
  <c r="L139" i="28"/>
  <c r="F139" i="28" s="1"/>
  <c r="L131" i="28"/>
  <c r="F131" i="28" s="1"/>
  <c r="L136" i="28"/>
  <c r="F136" i="28" s="1"/>
  <c r="L128" i="28"/>
  <c r="F128" i="28" s="1"/>
  <c r="L151" i="28"/>
  <c r="F151" i="28" s="1"/>
  <c r="L141" i="28"/>
  <c r="F141" i="28" s="1"/>
  <c r="L133" i="28"/>
  <c r="F133" i="28" s="1"/>
  <c r="L125" i="28"/>
  <c r="L138" i="28"/>
  <c r="F138" i="28" s="1"/>
  <c r="L130" i="28"/>
  <c r="F130" i="28" s="1"/>
  <c r="L143" i="28"/>
  <c r="F143" i="28" s="1"/>
  <c r="L135" i="28"/>
  <c r="F135" i="28" s="1"/>
  <c r="L127" i="28"/>
  <c r="F127" i="28" s="1"/>
  <c r="L140" i="28"/>
  <c r="F140" i="28" s="1"/>
  <c r="L132" i="28"/>
  <c r="F132" i="28" s="1"/>
  <c r="L137" i="28"/>
  <c r="L129" i="28"/>
  <c r="F129" i="28" s="1"/>
  <c r="L142" i="28"/>
  <c r="F142" i="28" s="1"/>
  <c r="L134" i="28"/>
  <c r="F134" i="28" s="1"/>
  <c r="L126" i="28"/>
  <c r="I23" i="10"/>
  <c r="L43" i="22"/>
  <c r="I43" i="22"/>
  <c r="I15" i="10" l="1"/>
  <c r="L21" i="28"/>
  <c r="F21" i="28" s="1"/>
  <c r="L187" i="28"/>
  <c r="F187" i="28" s="1"/>
  <c r="L183" i="28"/>
  <c r="F183" i="28" s="1"/>
  <c r="L145" i="28"/>
  <c r="F145" i="28" s="1"/>
  <c r="L150" i="28"/>
  <c r="F150" i="28" s="1"/>
  <c r="L149" i="28"/>
  <c r="F149" i="28" s="1"/>
  <c r="L147" i="28"/>
  <c r="F147" i="28" s="1"/>
  <c r="L153" i="28"/>
  <c r="F153" i="28" s="1"/>
  <c r="L152" i="28"/>
  <c r="L146" i="28"/>
  <c r="F146" i="28" s="1"/>
  <c r="F29" i="28"/>
  <c r="F31" i="28" s="1"/>
  <c r="L31" i="28"/>
  <c r="F12" i="28"/>
  <c r="L19" i="28"/>
  <c r="L20" i="28" s="1"/>
  <c r="I276" i="18"/>
  <c r="I263" i="18"/>
  <c r="L47" i="28"/>
  <c r="F47" i="28" s="1"/>
  <c r="L59" i="28"/>
  <c r="F59" i="28" s="1"/>
  <c r="L60" i="28"/>
  <c r="F60" i="28" s="1"/>
  <c r="L42" i="28"/>
  <c r="F42" i="28" s="1"/>
  <c r="L51" i="28"/>
  <c r="F51" i="28" s="1"/>
  <c r="L61" i="28"/>
  <c r="L45" i="28"/>
  <c r="L40" i="28"/>
  <c r="L43" i="28"/>
  <c r="F43" i="28" s="1"/>
  <c r="L52" i="28"/>
  <c r="F52" i="28" s="1"/>
  <c r="L49" i="28"/>
  <c r="L62" i="28"/>
  <c r="L46" i="28"/>
  <c r="F46" i="28" s="1"/>
  <c r="L55" i="28"/>
  <c r="F55" i="28" s="1"/>
  <c r="L50" i="28"/>
  <c r="L44" i="28"/>
  <c r="F44" i="28" s="1"/>
  <c r="L53" i="28"/>
  <c r="F53" i="28" s="1"/>
  <c r="M34" i="9"/>
  <c r="L48" i="28"/>
  <c r="F48" i="28" s="1"/>
  <c r="L56" i="28"/>
  <c r="L154" i="28"/>
  <c r="L184" i="28"/>
  <c r="F184" i="28" s="1"/>
  <c r="L175" i="28"/>
  <c r="F175" i="28" s="1"/>
  <c r="L167" i="28"/>
  <c r="F167" i="28" s="1"/>
  <c r="L193" i="28"/>
  <c r="L190" i="28"/>
  <c r="F190" i="28" s="1"/>
  <c r="L180" i="28"/>
  <c r="F180" i="28" s="1"/>
  <c r="L172" i="28"/>
  <c r="F172" i="28" s="1"/>
  <c r="L164" i="28"/>
  <c r="L186" i="28"/>
  <c r="F186" i="28" s="1"/>
  <c r="L177" i="28"/>
  <c r="F177" i="28" s="1"/>
  <c r="L169" i="28"/>
  <c r="F169" i="28" s="1"/>
  <c r="L192" i="28"/>
  <c r="F192" i="28" s="1"/>
  <c r="L182" i="28"/>
  <c r="F182" i="28" s="1"/>
  <c r="L174" i="28"/>
  <c r="F174" i="28" s="1"/>
  <c r="L166" i="28"/>
  <c r="F166" i="28" s="1"/>
  <c r="L189" i="28"/>
  <c r="F189" i="28" s="1"/>
  <c r="L179" i="28"/>
  <c r="F179" i="28" s="1"/>
  <c r="L171" i="28"/>
  <c r="F171" i="28" s="1"/>
  <c r="L185" i="28"/>
  <c r="F185" i="28" s="1"/>
  <c r="L176" i="28"/>
  <c r="L168" i="28"/>
  <c r="F168" i="28" s="1"/>
  <c r="L191" i="28"/>
  <c r="L181" i="28"/>
  <c r="F181" i="28" s="1"/>
  <c r="L173" i="28"/>
  <c r="F173" i="28" s="1"/>
  <c r="L165" i="28"/>
  <c r="L188" i="28"/>
  <c r="F188" i="28" s="1"/>
  <c r="L178" i="28"/>
  <c r="F178" i="28" s="1"/>
  <c r="L170" i="28"/>
  <c r="F170" i="28" s="1"/>
  <c r="I17" i="10"/>
  <c r="I13" i="10"/>
  <c r="M23" i="10"/>
  <c r="I28" i="10"/>
  <c r="L54" i="28" l="1"/>
  <c r="L24" i="28"/>
  <c r="L26" i="28" s="1"/>
  <c r="L32" i="28" s="1"/>
  <c r="L276" i="18"/>
  <c r="F61" i="28"/>
  <c r="F95" i="28"/>
  <c r="F77" i="28"/>
  <c r="F82" i="28"/>
  <c r="F96" i="28"/>
  <c r="F75" i="28"/>
  <c r="F81" i="28"/>
  <c r="F102" i="28"/>
  <c r="F100" i="28"/>
  <c r="F83" i="28"/>
  <c r="F93" i="28"/>
  <c r="F109" i="28"/>
  <c r="F110" i="28"/>
  <c r="F97" i="28"/>
  <c r="F78" i="28"/>
  <c r="F76" i="28"/>
  <c r="F101" i="28"/>
  <c r="F107" i="28"/>
  <c r="F84" i="28"/>
  <c r="F94" i="28"/>
  <c r="L263" i="18"/>
  <c r="K33" i="17"/>
  <c r="I33" i="17"/>
  <c r="I32" i="17"/>
  <c r="I7" i="22"/>
  <c r="I10" i="28" s="1"/>
  <c r="F10" i="28" s="1"/>
  <c r="R13" i="19"/>
  <c r="I12" i="22"/>
  <c r="I15" i="28" s="1"/>
  <c r="M17" i="10"/>
  <c r="I13" i="22"/>
  <c r="I11" i="22"/>
  <c r="O13" i="19"/>
  <c r="Q26" i="19"/>
  <c r="R26" i="19"/>
  <c r="M8" i="10"/>
  <c r="I8" i="10"/>
  <c r="I22" i="22"/>
  <c r="I40" i="28" s="1"/>
  <c r="F40" i="28" s="1"/>
  <c r="I126" i="28" l="1"/>
  <c r="F126" i="28" s="1"/>
  <c r="I26" i="10"/>
  <c r="M26" i="10" s="1"/>
  <c r="F106" i="28"/>
  <c r="F108" i="28" s="1"/>
  <c r="F111" i="28" s="1"/>
  <c r="L108" i="28"/>
  <c r="L111" i="28" s="1"/>
  <c r="F99" i="28"/>
  <c r="F103" i="28" s="1"/>
  <c r="L103" i="28"/>
  <c r="L79" i="28"/>
  <c r="F74" i="28"/>
  <c r="L98" i="28"/>
  <c r="F92" i="28"/>
  <c r="F98" i="28" s="1"/>
  <c r="L85" i="28"/>
  <c r="F80" i="28"/>
  <c r="F85" i="28" s="1"/>
  <c r="M32" i="17"/>
  <c r="I37" i="17"/>
  <c r="M33" i="17"/>
  <c r="K37" i="17"/>
  <c r="M15" i="10"/>
  <c r="I9" i="22"/>
  <c r="I26" i="22"/>
  <c r="I28" i="22"/>
  <c r="I27" i="22"/>
  <c r="I45" i="28" s="1"/>
  <c r="I9" i="10"/>
  <c r="F14" i="22"/>
  <c r="I10" i="22"/>
  <c r="O26" i="19"/>
  <c r="L26" i="19"/>
  <c r="M13" i="10"/>
  <c r="I19" i="28" l="1"/>
  <c r="I20" i="28" s="1"/>
  <c r="I24" i="28" s="1"/>
  <c r="I125" i="28" s="1"/>
  <c r="F15" i="28"/>
  <c r="F19" i="28" s="1"/>
  <c r="F20" i="28" s="1"/>
  <c r="F24" i="28" s="1"/>
  <c r="F45" i="28"/>
  <c r="F49" i="28" s="1"/>
  <c r="F50" i="28" s="1"/>
  <c r="F54" i="28" s="1"/>
  <c r="F56" i="28" s="1"/>
  <c r="F62" i="28" s="1"/>
  <c r="I165" i="28"/>
  <c r="F165" i="28" s="1"/>
  <c r="I49" i="28"/>
  <c r="I50" i="28" s="1"/>
  <c r="L89" i="28"/>
  <c r="F112" i="28"/>
  <c r="L112" i="28"/>
  <c r="F79" i="28"/>
  <c r="M37" i="17"/>
  <c r="I10" i="10"/>
  <c r="I25" i="22"/>
  <c r="M9" i="10"/>
  <c r="F29" i="22"/>
  <c r="I24" i="22"/>
  <c r="I26" i="28" l="1"/>
  <c r="I32" i="28" s="1"/>
  <c r="I164" i="28"/>
  <c r="I54" i="28"/>
  <c r="I56" i="28" s="1"/>
  <c r="I62" i="28" s="1"/>
  <c r="I137" i="28"/>
  <c r="F125" i="28"/>
  <c r="F26" i="28"/>
  <c r="F32" i="28" s="1"/>
  <c r="M10" i="10"/>
  <c r="F164" i="28" l="1"/>
  <c r="I176" i="28"/>
  <c r="I152" i="28"/>
  <c r="F137" i="28"/>
  <c r="I191" i="28" l="1"/>
  <c r="F176" i="28"/>
  <c r="I154" i="28"/>
  <c r="F154" i="28" s="1"/>
  <c r="F152" i="28"/>
  <c r="F191" i="28" l="1"/>
  <c r="I193" i="28"/>
  <c r="F193" i="28" s="1"/>
  <c r="K48" i="28" l="1"/>
  <c r="E48" i="28" s="1"/>
  <c r="O14" i="10" l="1"/>
  <c r="I12" i="17" l="1"/>
  <c r="K13" i="17"/>
  <c r="K17" i="17" s="1"/>
  <c r="K246" i="18"/>
  <c r="H246" i="18"/>
  <c r="I13" i="17"/>
  <c r="K243" i="18"/>
  <c r="H243" i="18"/>
  <c r="M13" i="17" l="1"/>
  <c r="I17" i="17"/>
  <c r="M12" i="17"/>
  <c r="O16" i="10"/>
  <c r="K28" i="9"/>
  <c r="K60" i="28" s="1"/>
  <c r="E60" i="28" s="1"/>
  <c r="G27" i="9"/>
  <c r="K27" i="9"/>
  <c r="K59" i="28" s="1"/>
  <c r="E59" i="28" s="1"/>
  <c r="G28" i="9"/>
  <c r="O19" i="10"/>
  <c r="O18" i="10"/>
  <c r="I25" i="10"/>
  <c r="M25" i="10" s="1"/>
  <c r="O25" i="10"/>
  <c r="K30" i="28" l="1"/>
  <c r="E30" i="28" s="1"/>
  <c r="K29" i="28"/>
  <c r="M17" i="17"/>
  <c r="E61" i="28"/>
  <c r="E29" i="28"/>
  <c r="I19" i="17"/>
  <c r="K19" i="17"/>
  <c r="K23" i="17" s="1"/>
  <c r="O22" i="10"/>
  <c r="E31" i="28" l="1"/>
  <c r="K31" i="28"/>
  <c r="I35" i="16"/>
  <c r="K192" i="28" s="1"/>
  <c r="E192" i="28" s="1"/>
  <c r="K202" i="18" l="1"/>
  <c r="O27" i="10" l="1"/>
  <c r="I27" i="10"/>
  <c r="M27" i="10" s="1"/>
  <c r="O24" i="10" l="1"/>
  <c r="K131" i="18" l="1"/>
  <c r="K24" i="10" s="1"/>
  <c r="H131" i="18"/>
  <c r="K83" i="18"/>
  <c r="H83" i="18"/>
  <c r="G24" i="10" l="1"/>
  <c r="M24" i="10"/>
  <c r="I24" i="10"/>
  <c r="H133" i="18"/>
  <c r="E21" i="16" s="1"/>
  <c r="K133" i="18"/>
  <c r="M19" i="17"/>
  <c r="M21" i="17"/>
  <c r="K139" i="28" l="1"/>
  <c r="E139" i="28" s="1"/>
  <c r="K178" i="28"/>
  <c r="E178" i="28" s="1"/>
  <c r="G40" i="11" l="1"/>
  <c r="K106" i="28" s="1"/>
  <c r="G41" i="11"/>
  <c r="K107" i="28" s="1"/>
  <c r="E107" i="28" s="1"/>
  <c r="E106" i="28" l="1"/>
  <c r="E108" i="28" s="1"/>
  <c r="K108" i="28"/>
  <c r="G42" i="11"/>
  <c r="E96" i="28" l="1"/>
  <c r="E102" i="28"/>
  <c r="E80" i="28"/>
  <c r="E97" i="28"/>
  <c r="E93" i="28"/>
  <c r="E78" i="28"/>
  <c r="E84" i="28"/>
  <c r="E101" i="28"/>
  <c r="E74" i="28" l="1"/>
  <c r="E94" i="28"/>
  <c r="E92" i="28"/>
  <c r="E99" i="28"/>
  <c r="E100" i="28"/>
  <c r="H89" i="28"/>
  <c r="K208" i="18"/>
  <c r="E77" i="28"/>
  <c r="E75" i="28"/>
  <c r="E76" i="28"/>
  <c r="K29" i="9"/>
  <c r="K61" i="28" s="1"/>
  <c r="G29" i="9"/>
  <c r="E95" i="28" l="1"/>
  <c r="E98" i="28" s="1"/>
  <c r="K103" i="28"/>
  <c r="E87" i="28"/>
  <c r="I89" i="28"/>
  <c r="F87" i="28"/>
  <c r="F89" i="28" s="1"/>
  <c r="E79" i="28"/>
  <c r="K79" i="28"/>
  <c r="E81" i="28"/>
  <c r="E103" i="28"/>
  <c r="E82" i="28"/>
  <c r="E83" i="28"/>
  <c r="G44" i="11"/>
  <c r="K110" i="28" s="1"/>
  <c r="E110" i="28" s="1"/>
  <c r="G32" i="11"/>
  <c r="G26" i="10"/>
  <c r="G37" i="11"/>
  <c r="K26" i="10" l="1"/>
  <c r="K98" i="28"/>
  <c r="E85" i="28"/>
  <c r="E89" i="28" s="1"/>
  <c r="K85" i="28"/>
  <c r="K89" i="28" s="1"/>
  <c r="K211" i="18"/>
  <c r="K215" i="18" s="1"/>
  <c r="G13" i="11"/>
  <c r="M14" i="10"/>
  <c r="I14" i="10" l="1"/>
  <c r="G28" i="10"/>
  <c r="G27" i="10"/>
  <c r="M16" i="10"/>
  <c r="I16" i="10"/>
  <c r="E32" i="16" l="1"/>
  <c r="K150" i="28" s="1"/>
  <c r="K28" i="10"/>
  <c r="K27" i="10"/>
  <c r="I19" i="10"/>
  <c r="M19" i="10"/>
  <c r="M18" i="10"/>
  <c r="I18" i="10"/>
  <c r="I33" i="16" l="1"/>
  <c r="K190" i="28" s="1"/>
  <c r="E190" i="28" s="1"/>
  <c r="K189" i="28"/>
  <c r="E189" i="28" s="1"/>
  <c r="E150" i="28"/>
  <c r="E33" i="16"/>
  <c r="K151" i="28" s="1"/>
  <c r="E151" i="28" s="1"/>
  <c r="K51" i="28"/>
  <c r="E51" i="28" s="1"/>
  <c r="K53" i="28"/>
  <c r="E53" i="28" s="1"/>
  <c r="I22" i="10"/>
  <c r="M22" i="10"/>
  <c r="K274" i="18"/>
  <c r="H274" i="18"/>
  <c r="K52" i="28" l="1"/>
  <c r="E52" i="28" s="1"/>
  <c r="K23" i="28"/>
  <c r="E23" i="28" s="1"/>
  <c r="K47" i="28"/>
  <c r="E47" i="28" s="1"/>
  <c r="K21" i="28"/>
  <c r="E21" i="28" s="1"/>
  <c r="K70" i="18"/>
  <c r="K177" i="28"/>
  <c r="E177" i="28" s="1"/>
  <c r="K44" i="28"/>
  <c r="E44" i="28" s="1"/>
  <c r="K43" i="28"/>
  <c r="E43" i="28" s="1"/>
  <c r="E9" i="16"/>
  <c r="I9" i="16"/>
  <c r="K166" i="28" s="1"/>
  <c r="E166" i="28" s="1"/>
  <c r="H70" i="18"/>
  <c r="H119" i="18"/>
  <c r="K119" i="18"/>
  <c r="K55" i="28"/>
  <c r="E55" i="28" s="1"/>
  <c r="K109" i="18" l="1"/>
  <c r="E10" i="16"/>
  <c r="G15" i="10"/>
  <c r="K22" i="28"/>
  <c r="E22" i="28" s="1"/>
  <c r="K15" i="10"/>
  <c r="I10" i="16"/>
  <c r="K167" i="28" s="1"/>
  <c r="E167" i="28" s="1"/>
  <c r="K97" i="18"/>
  <c r="H12" i="22"/>
  <c r="H15" i="28" s="1"/>
  <c r="K14" i="28"/>
  <c r="E14" i="28" s="1"/>
  <c r="K15" i="28"/>
  <c r="K13" i="28"/>
  <c r="E13" i="28" s="1"/>
  <c r="K25" i="28"/>
  <c r="E25" i="28" s="1"/>
  <c r="K262" i="18"/>
  <c r="K275" i="18"/>
  <c r="H109" i="18"/>
  <c r="K138" i="28"/>
  <c r="E138" i="28" s="1"/>
  <c r="K127" i="28"/>
  <c r="E127" i="28" s="1"/>
  <c r="K17" i="28"/>
  <c r="E17" i="28" s="1"/>
  <c r="H262" i="18"/>
  <c r="H275" i="18"/>
  <c r="I25" i="16"/>
  <c r="K182" i="28" s="1"/>
  <c r="E182" i="28" s="1"/>
  <c r="H10" i="22"/>
  <c r="H25" i="22"/>
  <c r="E25" i="16"/>
  <c r="K17" i="10"/>
  <c r="H168" i="18"/>
  <c r="N13" i="19"/>
  <c r="K26" i="19"/>
  <c r="H45" i="18"/>
  <c r="H49" i="18"/>
  <c r="K46" i="28"/>
  <c r="E46" i="28" s="1"/>
  <c r="G17" i="10"/>
  <c r="H11" i="22"/>
  <c r="K168" i="18"/>
  <c r="K45" i="28"/>
  <c r="H260" i="18"/>
  <c r="H97" i="18" l="1"/>
  <c r="K128" i="28"/>
  <c r="E128" i="28" s="1"/>
  <c r="K143" i="28"/>
  <c r="E143" i="28" s="1"/>
  <c r="E8" i="16"/>
  <c r="K16" i="28"/>
  <c r="E16" i="28" s="1"/>
  <c r="H126" i="28"/>
  <c r="I8" i="16"/>
  <c r="K165" i="28" s="1"/>
  <c r="H26" i="22"/>
  <c r="K42" i="28"/>
  <c r="E42" i="28" s="1"/>
  <c r="Q13" i="19"/>
  <c r="K49" i="18"/>
  <c r="H13" i="22"/>
  <c r="H28" i="22"/>
  <c r="K28" i="18"/>
  <c r="H273" i="18"/>
  <c r="K260" i="18"/>
  <c r="H28" i="18"/>
  <c r="H27" i="22"/>
  <c r="N26" i="19" l="1"/>
  <c r="K12" i="28"/>
  <c r="E12" i="28" s="1"/>
  <c r="H45" i="28"/>
  <c r="K126" i="28"/>
  <c r="E126" i="28" s="1"/>
  <c r="H19" i="28"/>
  <c r="E15" i="28"/>
  <c r="G17" i="9"/>
  <c r="H59" i="18"/>
  <c r="K59" i="18"/>
  <c r="K45" i="18"/>
  <c r="H24" i="22"/>
  <c r="H9" i="22"/>
  <c r="K17" i="9"/>
  <c r="K49" i="28" s="1"/>
  <c r="H32" i="18"/>
  <c r="K32" i="18"/>
  <c r="E14" i="22"/>
  <c r="G10" i="10" s="1"/>
  <c r="K273" i="18"/>
  <c r="E29" i="22"/>
  <c r="K10" i="10" s="1"/>
  <c r="K9" i="10"/>
  <c r="G9" i="10"/>
  <c r="K40" i="28" l="1"/>
  <c r="H22" i="22"/>
  <c r="H40" i="28" s="1"/>
  <c r="K19" i="28"/>
  <c r="K10" i="28"/>
  <c r="H165" i="28"/>
  <c r="E165" i="28" s="1"/>
  <c r="H49" i="28"/>
  <c r="E45" i="28"/>
  <c r="E49" i="28" s="1"/>
  <c r="E19" i="28"/>
  <c r="G18" i="9"/>
  <c r="K14" i="22"/>
  <c r="H7" i="22"/>
  <c r="H10" i="28" s="1"/>
  <c r="K258" i="18" l="1"/>
  <c r="K271" i="18"/>
  <c r="H29" i="22"/>
  <c r="E40" i="28"/>
  <c r="E50" i="28" s="1"/>
  <c r="E54" i="28" s="1"/>
  <c r="E56" i="28" s="1"/>
  <c r="E62" i="28" s="1"/>
  <c r="K18" i="9"/>
  <c r="K29" i="22"/>
  <c r="H50" i="28"/>
  <c r="H54" i="28" s="1"/>
  <c r="H56" i="28" s="1"/>
  <c r="H62" i="28" s="1"/>
  <c r="K20" i="28"/>
  <c r="K24" i="28" s="1"/>
  <c r="K26" i="28" s="1"/>
  <c r="K32" i="28" s="1"/>
  <c r="E10" i="28"/>
  <c r="E20" i="28" s="1"/>
  <c r="E24" i="28" s="1"/>
  <c r="E26" i="28" s="1"/>
  <c r="E32" i="28" s="1"/>
  <c r="H20" i="28"/>
  <c r="H24" i="28" s="1"/>
  <c r="G22" i="9"/>
  <c r="H270" i="18"/>
  <c r="H257" i="18"/>
  <c r="G14" i="10"/>
  <c r="H14" i="22"/>
  <c r="H271" i="18"/>
  <c r="H258" i="18"/>
  <c r="K257" i="18" l="1"/>
  <c r="K263" i="18" s="1"/>
  <c r="H164" i="28"/>
  <c r="H176" i="28" s="1"/>
  <c r="H191" i="28" s="1"/>
  <c r="K14" i="10"/>
  <c r="K270" i="18"/>
  <c r="K276" i="18" s="1"/>
  <c r="K50" i="28"/>
  <c r="K22" i="9"/>
  <c r="K16" i="10" s="1"/>
  <c r="E7" i="16"/>
  <c r="H26" i="28"/>
  <c r="H32" i="28" s="1"/>
  <c r="H125" i="28"/>
  <c r="H137" i="28" s="1"/>
  <c r="H152" i="28" s="1"/>
  <c r="H276" i="18"/>
  <c r="H263" i="18"/>
  <c r="G24" i="9"/>
  <c r="G16" i="10"/>
  <c r="H193" i="28" l="1"/>
  <c r="I7" i="16"/>
  <c r="K164" i="28" s="1"/>
  <c r="E164" i="28" s="1"/>
  <c r="K24" i="9"/>
  <c r="K30" i="9" s="1"/>
  <c r="K62" i="28" s="1"/>
  <c r="K54" i="28"/>
  <c r="K125" i="28"/>
  <c r="E125" i="28" s="1"/>
  <c r="H154" i="28"/>
  <c r="G30" i="9"/>
  <c r="G18" i="10"/>
  <c r="K18" i="10" l="1"/>
  <c r="K19" i="10"/>
  <c r="I18" i="17"/>
  <c r="I23" i="17" s="1"/>
  <c r="K56" i="28"/>
  <c r="E19" i="16"/>
  <c r="G19" i="10"/>
  <c r="I19" i="16"/>
  <c r="K176" i="28" s="1"/>
  <c r="E176" i="28" s="1"/>
  <c r="G19" i="11"/>
  <c r="I29" i="22"/>
  <c r="L29" i="22"/>
  <c r="M18" i="17" l="1"/>
  <c r="M23" i="17" s="1"/>
  <c r="K137" i="28"/>
  <c r="E137" i="28" s="1"/>
  <c r="E34" i="16"/>
  <c r="K152" i="28" s="1"/>
  <c r="I34" i="16"/>
  <c r="K191" i="28" s="1"/>
  <c r="E191" i="28" s="1"/>
  <c r="K22" i="10"/>
  <c r="G22" i="10"/>
  <c r="K190" i="18"/>
  <c r="G43" i="11"/>
  <c r="K109" i="28" s="1"/>
  <c r="G23" i="11"/>
  <c r="E152" i="28" l="1"/>
  <c r="E109" i="28"/>
  <c r="E111" i="28" s="1"/>
  <c r="E112" i="28" s="1"/>
  <c r="K111" i="28"/>
  <c r="K112" i="28" s="1"/>
  <c r="E36" i="16"/>
  <c r="K154" i="28" s="1"/>
  <c r="E154" i="28" s="1"/>
  <c r="I36" i="16"/>
  <c r="K193" i="28" s="1"/>
  <c r="G45" i="11"/>
  <c r="G25" i="10"/>
  <c r="E193" i="28" l="1"/>
  <c r="K25" i="10"/>
  <c r="G46" i="11"/>
  <c r="L14" i="22" l="1"/>
  <c r="I14" i="22"/>
</calcChain>
</file>

<file path=xl/sharedStrings.xml><?xml version="1.0" encoding="utf-8"?>
<sst xmlns="http://schemas.openxmlformats.org/spreadsheetml/2006/main" count="720" uniqueCount="297">
  <si>
    <t>June 30,</t>
  </si>
  <si>
    <t>December 31,</t>
  </si>
  <si>
    <t>Revenues</t>
  </si>
  <si>
    <t>Other</t>
  </si>
  <si>
    <t>Segment</t>
  </si>
  <si>
    <t>Total Revenues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</si>
  <si>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</si>
  <si>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</si>
  <si>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</si>
  <si>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</si>
  <si>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</si>
  <si>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</si>
  <si>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</si>
  <si>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</si>
  <si>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</si>
  <si>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</si>
  <si>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</si>
  <si>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</si>
  <si>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</si>
  <si>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</si>
  <si>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</si>
  <si>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</si>
  <si>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</si>
  <si>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</si>
  <si>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</si>
  <si>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</si>
  <si>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</si>
  <si>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</si>
  <si>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</si>
  <si>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</si>
  <si>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</si>
  <si>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</si>
  <si>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</si>
  <si>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</si>
  <si>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Total revenues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</si>
  <si>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</si>
  <si>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</si>
  <si>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</si>
  <si>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</si>
  <si>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</si>
  <si>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</si>
  <si>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</si>
  <si>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</si>
  <si>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</si>
  <si>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</si>
  <si>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</si>
  <si>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</si>
  <si>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</si>
  <si>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</si>
  <si>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</si>
  <si>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</si>
  <si>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</si>
  <si>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</si>
  <si>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</si>
  <si>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</si>
  <si>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</si>
  <si>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</si>
  <si>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</si>
  <si>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</si>
  <si>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</si>
  <si>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</si>
  <si>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</si>
  <si>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</si>
  <si>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</si>
  <si>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</si>
  <si>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</si>
  <si>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</si>
  <si>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</si>
  <si>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</si>
  <si>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</si>
  <si>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</si>
  <si>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</si>
  <si>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</si>
  <si>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</si>
  <si>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</si>
  <si>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</si>
  <si>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</si>
  <si>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</si>
  <si>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</si>
  <si>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</si>
  <si>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</si>
  <si>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</si>
  <si>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</si>
  <si>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</si>
  <si>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</si>
  <si>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</si>
  <si>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</si>
  <si>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</si>
  <si>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</si>
  <si>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</si>
  <si>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</si>
  <si>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</si>
  <si>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</si>
  <si>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</si>
  <si>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</si>
  <si>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</si>
  <si>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lease contracts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</si>
  <si>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</si>
  <si>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</si>
  <si>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</si>
  <si>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</si>
  <si>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</si>
  <si>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</si>
  <si>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</si>
  <si>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</si>
  <si>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</si>
  <si>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</si>
  <si>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</si>
  <si>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</si>
  <si>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</si>
  <si>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</si>
  <si>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</si>
  <si>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</si>
  <si>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</si>
  <si>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</si>
  <si>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</si>
  <si>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</si>
  <si>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</si>
  <si>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</si>
  <si>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</si>
  <si>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</si>
  <si>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</si>
  <si>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</si>
  <si>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</si>
  <si>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</si>
  <si>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</si>
  <si>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</si>
  <si>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</si>
  <si>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</si>
  <si>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</si>
  <si>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</si>
  <si>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</si>
  <si>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Segment Revenues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</si>
  <si>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</si>
  <si>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</si>
  <si>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</si>
  <si>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</si>
  <si>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</si>
  <si>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</si>
  <si>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</si>
  <si>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</si>
  <si>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</si>
  <si>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</si>
  <si>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</si>
  <si>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</si>
  <si>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</si>
  <si>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</si>
  <si>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</si>
  <si>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</si>
  <si>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</si>
  <si>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</si>
  <si>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</si>
  <si>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</si>
  <si>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</si>
  <si>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</si>
  <si>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</si>
  <si>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</si>
  <si>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</si>
  <si>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</si>
  <si>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</si>
  <si>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</si>
  <si>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</si>
  <si>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</si>
  <si>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</si>
  <si>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</si>
  <si>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</si>
  <si>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</si>
  <si>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</si>
  <si>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</si>
  <si>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</si>
  <si>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</si>
  <si>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</si>
  <si>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</si>
  <si>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</si>
  <si>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</si>
  <si>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</si>
  <si>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</si>
  <si>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</si>
  <si>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</si>
  <si>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</si>
  <si>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</si>
  <si>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</si>
  <si>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</si>
  <si>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</si>
  <si>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</si>
  <si>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</si>
  <si>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</si>
  <si>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 xml:space="preserve">(1) The statistics exclude cold-stacked vessels. 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</si>
  <si>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</si>
  <si>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</si>
  <si>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</si>
  <si>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</si>
  <si>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</si>
  <si>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</si>
  <si>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</si>
  <si>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</si>
  <si>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</si>
  <si>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</si>
  <si>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</si>
  <si>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</si>
  <si>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</si>
  <si>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</si>
  <si>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</si>
  <si>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</si>
  <si>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</si>
  <si>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</si>
  <si>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-Other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</si>
  <si>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</si>
  <si>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</si>
  <si>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</si>
  <si>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</si>
  <si>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</si>
  <si>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</si>
  <si>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</si>
  <si>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</si>
  <si>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</si>
  <si>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</si>
  <si>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Year to Date</t>
  </si>
  <si>
    <t>As</t>
  </si>
  <si>
    <t>Reported</t>
  </si>
  <si>
    <t>Reporting</t>
  </si>
  <si>
    <t>Revenues by service type: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</si>
  <si>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</si>
  <si>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</si>
  <si>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</si>
  <si>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</si>
  <si>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</si>
  <si>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</si>
  <si>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</si>
  <si>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</si>
  <si>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</si>
  <si>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</si>
  <si>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</si>
  <si>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</si>
  <si>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</si>
  <si>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</si>
  <si>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</si>
  <si>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</si>
  <si>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</si>
  <si>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</si>
  <si>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</si>
  <si>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</si>
  <si>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</si>
  <si>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</si>
  <si>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</si>
  <si>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</si>
  <si>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</si>
  <si>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</si>
  <si>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</si>
  <si>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</si>
  <si>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</si>
  <si>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</si>
  <si>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</si>
  <si>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Net interest bearing debt, excluding lease liabilities</t>
  </si>
  <si>
    <t>Net interest bearing debt, including lease liabilities</t>
  </si>
  <si>
    <t>Note 5 - Share of results from associated companies</t>
  </si>
  <si>
    <t>Balance as of June 30, 2019</t>
  </si>
  <si>
    <t>Segment EBIT ex. impairment and other charges</t>
  </si>
  <si>
    <t>Segment EBITDA ex. other Charges, net</t>
  </si>
  <si>
    <t>Balance as of December 31, 2019</t>
  </si>
  <si>
    <t>Adjustment to opening balance IFRS 16</t>
  </si>
  <si>
    <t>Actuarial gains (losses) on defined benefit pension plans</t>
  </si>
  <si>
    <t>Operating profit (loss) as reported</t>
  </si>
  <si>
    <t>Deferred Steaming depreciation, net</t>
  </si>
  <si>
    <t>Capitalized MultiClient depreciation</t>
  </si>
  <si>
    <t>Investment in other current -and non-current assets assets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</si>
  <si>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</si>
  <si>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</si>
  <si>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</si>
  <si>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</si>
  <si>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</si>
  <si>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</si>
  <si>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</si>
  <si>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</si>
  <si>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</si>
  <si>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Term loan B, Libor + 6-700 basis points (linked to total leverage ratio (“TLR”)), due 2024</t>
  </si>
  <si>
    <t>Revolving credit facility, due 2023</t>
  </si>
  <si>
    <t>Impairment and loss on sale of long-term assets (excl. MultiClient library)</t>
  </si>
  <si>
    <t>Proceeds, net of deferred loan costs, from issuance of non-current debt</t>
  </si>
  <si>
    <t>Proceeds from  share issue</t>
  </si>
  <si>
    <t>Proceeds from  share issue (b)</t>
  </si>
  <si>
    <t>Income (loss) before income tax expense (a)</t>
  </si>
  <si>
    <t>Segment EBITDA ex. other charges, net</t>
  </si>
  <si>
    <t>Proceeds from  share issue (a)</t>
  </si>
  <si>
    <t>Note 17 Expanded Segment Disclosures</t>
  </si>
  <si>
    <t>See Sheet "Note 17" for table</t>
  </si>
  <si>
    <t>Net financial items, other</t>
  </si>
  <si>
    <t xml:space="preserve">   issued and outstanding 387,206,996 shares </t>
  </si>
  <si>
    <t>*includes depreciation of right-of-use assets amounting to  $ 8.1 million and $ 10.3 million for the quarter ended June 30, 2020 and 2019 respectively.</t>
  </si>
  <si>
    <t>-Basic</t>
  </si>
  <si>
    <t xml:space="preserve">(1) Fair value of total loans and bonds, gross was $951.5 million as of June 30, 2020, compared to $1,098.5 million as of June 30, 2019.  </t>
  </si>
  <si>
    <t>-Diluted</t>
  </si>
  <si>
    <t>Other restructuring costs/stacking</t>
  </si>
  <si>
    <t>For the six months ended June 30, 2020 and the year ended December 31, 2019</t>
  </si>
  <si>
    <t>Balance as of January 1, 2019</t>
  </si>
  <si>
    <t>Balance as of June 30, 2020</t>
  </si>
  <si>
    <t>For the six months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</si>
</sst>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_-;_-@_-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(* #,##0.0_);_(* \(#,##0.0\);_(* &quot;-&quot;?_);_(@_)"/>
    <numFmt numFmtId="173" formatCode="_(* #,##0.0000_);_(* \(#,##0.00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</font>
    <font>
      <sz val="11"/>
      <color rgb="FFFF33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Fill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0" fontId="1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0" fillId="0" borderId="4" xfId="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7" fontId="10" fillId="0" borderId="4" xfId="1" applyNumberFormat="1" applyFont="1" applyBorder="1" applyAlignment="1">
      <alignment horizontal="left"/>
    </xf>
    <xf numFmtId="167" fontId="10" fillId="0" borderId="0" xfId="1" applyNumberFormat="1" applyFont="1" applyBorder="1" applyAlignment="1">
      <alignment horizontal="left"/>
    </xf>
    <xf numFmtId="166" fontId="10" fillId="0" borderId="4" xfId="7" applyNumberFormat="1" applyFont="1" applyFill="1" applyBorder="1"/>
    <xf numFmtId="166" fontId="10" fillId="0" borderId="0" xfId="1" applyNumberFormat="1" applyFont="1" applyFill="1" applyBorder="1"/>
    <xf numFmtId="166" fontId="10" fillId="0" borderId="4" xfId="1" applyNumberFormat="1" applyFont="1" applyFill="1" applyBorder="1"/>
    <xf numFmtId="167" fontId="10" fillId="0" borderId="0" xfId="1" applyNumberFormat="1" applyFont="1" applyFill="1" applyBorder="1" applyAlignment="1">
      <alignment horizontal="left"/>
    </xf>
    <xf numFmtId="166" fontId="10" fillId="0" borderId="0" xfId="7" applyNumberFormat="1" applyFont="1" applyFill="1" applyBorder="1"/>
    <xf numFmtId="167" fontId="10" fillId="0" borderId="0" xfId="1" applyNumberFormat="1" applyFont="1" applyAlignment="1">
      <alignment horizontal="left"/>
    </xf>
    <xf numFmtId="166" fontId="10" fillId="0" borderId="0" xfId="7" applyNumberFormat="1" applyFont="1" applyFill="1"/>
    <xf numFmtId="166" fontId="10" fillId="0" borderId="0" xfId="1" applyNumberFormat="1" applyFont="1" applyFill="1"/>
    <xf numFmtId="167" fontId="10" fillId="0" borderId="1" xfId="1" applyNumberFormat="1" applyFont="1" applyBorder="1" applyAlignment="1">
      <alignment horizontal="left"/>
    </xf>
    <xf numFmtId="166" fontId="10" fillId="0" borderId="1" xfId="7" applyNumberFormat="1" applyFont="1" applyFill="1" applyBorder="1"/>
    <xf numFmtId="166" fontId="10" fillId="0" borderId="1" xfId="1" applyNumberFormat="1" applyFont="1" applyFill="1" applyBorder="1"/>
    <xf numFmtId="167" fontId="11" fillId="0" borderId="0" xfId="1" applyNumberFormat="1" applyFont="1" applyBorder="1" applyAlignment="1">
      <alignment horizontal="left"/>
    </xf>
    <xf numFmtId="166" fontId="11" fillId="0" borderId="0" xfId="1" applyNumberFormat="1" applyFont="1" applyFill="1" applyBorder="1"/>
    <xf numFmtId="167" fontId="11" fillId="0" borderId="0" xfId="1" applyNumberFormat="1" applyFont="1" applyFill="1" applyBorder="1" applyAlignment="1">
      <alignment horizontal="left"/>
    </xf>
    <xf numFmtId="166" fontId="15" fillId="0" borderId="0" xfId="7" applyNumberFormat="1" applyFont="1" applyFill="1" applyBorder="1"/>
    <xf numFmtId="167" fontId="11" fillId="0" borderId="0" xfId="1" applyNumberFormat="1" applyFont="1" applyAlignment="1">
      <alignment horizontal="left"/>
    </xf>
    <xf numFmtId="167" fontId="11" fillId="0" borderId="1" xfId="1" applyNumberFormat="1" applyFont="1" applyBorder="1" applyAlignment="1">
      <alignment horizontal="left"/>
    </xf>
    <xf numFmtId="0" fontId="16" fillId="0" borderId="0" xfId="0" applyFont="1"/>
    <xf numFmtId="167" fontId="17" fillId="0" borderId="0" xfId="1" applyNumberFormat="1" applyFont="1" applyFill="1" applyBorder="1" applyAlignment="1">
      <alignment horizontal="left"/>
    </xf>
    <xf numFmtId="169" fontId="18" fillId="0" borderId="0" xfId="2" applyNumberFormat="1" applyFont="1" applyFill="1" applyBorder="1"/>
    <xf numFmtId="169" fontId="19" fillId="0" borderId="0" xfId="2" applyNumberFormat="1" applyFont="1" applyFill="1" applyBorder="1"/>
    <xf numFmtId="169" fontId="17" fillId="0" borderId="0" xfId="2" applyNumberFormat="1" applyFont="1" applyFill="1" applyBorder="1"/>
    <xf numFmtId="0" fontId="17" fillId="0" borderId="0" xfId="0" applyFont="1" applyFill="1" applyBorder="1"/>
    <xf numFmtId="0" fontId="22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22" fillId="0" borderId="1" xfId="0" applyFont="1" applyBorder="1"/>
    <xf numFmtId="0" fontId="22" fillId="0" borderId="0" xfId="0" applyFont="1"/>
    <xf numFmtId="0" fontId="4" fillId="0" borderId="4" xfId="0" applyFont="1" applyBorder="1"/>
    <xf numFmtId="0" fontId="10" fillId="0" borderId="0" xfId="6" applyFont="1" applyFill="1" applyBorder="1"/>
    <xf numFmtId="166" fontId="10" fillId="0" borderId="0" xfId="6" applyNumberFormat="1" applyFont="1" applyFill="1" applyBorder="1"/>
    <xf numFmtId="166" fontId="11" fillId="0" borderId="1" xfId="6" applyNumberFormat="1" applyFont="1" applyFill="1" applyBorder="1"/>
    <xf numFmtId="0" fontId="11" fillId="0" borderId="1" xfId="6" applyFont="1" applyFill="1" applyBorder="1"/>
    <xf numFmtId="0" fontId="4" fillId="0" borderId="0" xfId="0" applyFont="1" applyBorder="1"/>
    <xf numFmtId="0" fontId="10" fillId="0" borderId="4" xfId="6" quotePrefix="1" applyNumberFormat="1" applyFont="1" applyFill="1" applyBorder="1" applyAlignment="1">
      <alignment horizontal="right"/>
    </xf>
    <xf numFmtId="0" fontId="10" fillId="0" borderId="1" xfId="6" applyNumberFormat="1" applyFont="1" applyFill="1" applyBorder="1" applyAlignment="1">
      <alignment horizontal="right"/>
    </xf>
    <xf numFmtId="0" fontId="10" fillId="0" borderId="4" xfId="6" applyNumberFormat="1" applyFont="1" applyFill="1" applyBorder="1" applyAlignment="1">
      <alignment horizontal="right"/>
    </xf>
    <xf numFmtId="0" fontId="10" fillId="0" borderId="0" xfId="6" applyFont="1" applyFill="1"/>
    <xf numFmtId="0" fontId="10" fillId="0" borderId="0" xfId="6" quotePrefix="1" applyFont="1" applyFill="1" applyBorder="1"/>
    <xf numFmtId="0" fontId="4" fillId="0" borderId="0" xfId="0" applyFont="1" applyFill="1"/>
    <xf numFmtId="166" fontId="11" fillId="0" borderId="0" xfId="6" applyNumberFormat="1" applyFont="1" applyFill="1" applyBorder="1"/>
    <xf numFmtId="0" fontId="11" fillId="0" borderId="0" xfId="6" applyFont="1" applyFill="1" applyBorder="1"/>
    <xf numFmtId="0" fontId="21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5" xfId="0" applyFont="1" applyBorder="1" applyAlignment="1"/>
    <xf numFmtId="0" fontId="10" fillId="0" borderId="0" xfId="0" applyFont="1" applyBorder="1" applyAlignment="1"/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0" borderId="1" xfId="0" applyFont="1" applyFill="1" applyBorder="1"/>
    <xf numFmtId="0" fontId="10" fillId="0" borderId="1" xfId="0" applyFont="1" applyBorder="1"/>
    <xf numFmtId="0" fontId="10" fillId="0" borderId="4" xfId="0" applyFont="1" applyFill="1" applyBorder="1"/>
    <xf numFmtId="0" fontId="11" fillId="0" borderId="0" xfId="0" applyFont="1" applyBorder="1"/>
    <xf numFmtId="166" fontId="13" fillId="0" borderId="0" xfId="1" applyNumberFormat="1" applyFont="1" applyFill="1"/>
    <xf numFmtId="9" fontId="0" fillId="0" borderId="0" xfId="3" applyFont="1"/>
    <xf numFmtId="0" fontId="9" fillId="0" borderId="0" xfId="6"/>
    <xf numFmtId="0" fontId="23" fillId="0" borderId="2" xfId="0" applyFont="1" applyFill="1" applyBorder="1"/>
    <xf numFmtId="0" fontId="10" fillId="0" borderId="0" xfId="6" applyFont="1" applyFill="1" applyBorder="1" applyAlignment="1">
      <alignment horizontal="center"/>
    </xf>
    <xf numFmtId="0" fontId="12" fillId="0" borderId="4" xfId="6" applyFont="1" applyFill="1" applyBorder="1"/>
    <xf numFmtId="0" fontId="17" fillId="0" borderId="0" xfId="6" applyFont="1" applyFill="1" applyBorder="1"/>
    <xf numFmtId="0" fontId="24" fillId="0" borderId="0" xfId="6" applyFont="1" applyAlignment="1">
      <alignment horizontal="left"/>
    </xf>
    <xf numFmtId="0" fontId="25" fillId="0" borderId="0" xfId="6" applyFont="1" applyAlignment="1">
      <alignment horizontal="left"/>
    </xf>
    <xf numFmtId="0" fontId="21" fillId="0" borderId="0" xfId="6" applyFont="1"/>
    <xf numFmtId="0" fontId="10" fillId="0" borderId="0" xfId="6" applyFont="1" applyAlignment="1">
      <alignment horizontal="center"/>
    </xf>
    <xf numFmtId="41" fontId="10" fillId="0" borderId="0" xfId="6" applyNumberFormat="1" applyFont="1" applyAlignment="1">
      <alignment horizontal="center"/>
    </xf>
    <xf numFmtId="41" fontId="10" fillId="0" borderId="0" xfId="6" applyNumberFormat="1" applyFont="1" applyBorder="1" applyAlignment="1">
      <alignment horizontal="center"/>
    </xf>
    <xf numFmtId="170" fontId="10" fillId="0" borderId="4" xfId="6" applyNumberFormat="1" applyFont="1" applyBorder="1" applyAlignment="1">
      <alignment horizontal="center"/>
    </xf>
    <xf numFmtId="170" fontId="10" fillId="0" borderId="0" xfId="6" applyNumberFormat="1" applyFont="1" applyAlignment="1">
      <alignment horizontal="center"/>
    </xf>
    <xf numFmtId="170" fontId="10" fillId="0" borderId="0" xfId="6" applyNumberFormat="1" applyFont="1" applyBorder="1" applyAlignment="1">
      <alignment horizontal="center"/>
    </xf>
    <xf numFmtId="0" fontId="9" fillId="0" borderId="0" xfId="6" applyFont="1" applyFill="1"/>
    <xf numFmtId="166" fontId="11" fillId="0" borderId="0" xfId="8" applyNumberFormat="1" applyFont="1" applyFill="1" applyBorder="1"/>
    <xf numFmtId="166" fontId="11" fillId="0" borderId="0" xfId="8" applyNumberFormat="1" applyFont="1" applyFill="1"/>
    <xf numFmtId="166" fontId="10" fillId="0" borderId="0" xfId="8" applyNumberFormat="1" applyFont="1" applyFill="1"/>
    <xf numFmtId="166" fontId="10" fillId="0" borderId="0" xfId="8" applyNumberFormat="1" applyFont="1" applyFill="1" applyBorder="1"/>
    <xf numFmtId="166" fontId="11" fillId="0" borderId="1" xfId="8" applyNumberFormat="1" applyFont="1" applyFill="1" applyBorder="1"/>
    <xf numFmtId="166" fontId="17" fillId="0" borderId="0" xfId="8" applyNumberFormat="1" applyFont="1" applyFill="1" applyBorder="1"/>
    <xf numFmtId="166" fontId="10" fillId="0" borderId="1" xfId="8" applyNumberFormat="1" applyFont="1" applyFill="1" applyBorder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10" fillId="0" borderId="4" xfId="6" applyFont="1" applyFill="1" applyBorder="1" applyAlignment="1">
      <alignment horizontal="right"/>
    </xf>
    <xf numFmtId="0" fontId="0" fillId="0" borderId="4" xfId="0" applyBorder="1"/>
    <xf numFmtId="0" fontId="9" fillId="0" borderId="0" xfId="0" applyFont="1" applyAlignment="1">
      <alignment horizontal="center" vertical="center"/>
    </xf>
    <xf numFmtId="166" fontId="10" fillId="0" borderId="0" xfId="8" applyNumberFormat="1" applyFont="1" applyFill="1" applyAlignment="1"/>
    <xf numFmtId="166" fontId="10" fillId="0" borderId="0" xfId="8" applyNumberFormat="1" applyFont="1" applyFill="1" applyBorder="1" applyAlignment="1"/>
    <xf numFmtId="166" fontId="11" fillId="0" borderId="1" xfId="8" applyNumberFormat="1" applyFont="1" applyFill="1" applyBorder="1" applyAlignment="1"/>
    <xf numFmtId="166" fontId="11" fillId="0" borderId="0" xfId="8" applyNumberFormat="1" applyFont="1" applyFill="1" applyBorder="1" applyAlignment="1"/>
    <xf numFmtId="0" fontId="10" fillId="0" borderId="2" xfId="6" applyFont="1" applyFill="1" applyBorder="1"/>
    <xf numFmtId="171" fontId="10" fillId="0" borderId="2" xfId="6" applyNumberFormat="1" applyFont="1" applyFill="1" applyBorder="1"/>
    <xf numFmtId="0" fontId="26" fillId="0" borderId="0" xfId="6" applyFont="1" applyFill="1" applyBorder="1"/>
    <xf numFmtId="0" fontId="10" fillId="0" borderId="4" xfId="6" applyFont="1" applyFill="1" applyBorder="1"/>
    <xf numFmtId="0" fontId="10" fillId="0" borderId="0" xfId="6" quotePrefix="1" applyNumberFormat="1" applyFont="1" applyFill="1" applyBorder="1" applyAlignment="1">
      <alignment horizontal="right"/>
    </xf>
    <xf numFmtId="0" fontId="10" fillId="0" borderId="0" xfId="6" applyNumberFormat="1" applyFont="1" applyFill="1" applyBorder="1" applyAlignment="1">
      <alignment horizontal="right"/>
    </xf>
    <xf numFmtId="0" fontId="10" fillId="0" borderId="1" xfId="6" applyFont="1" applyFill="1" applyBorder="1"/>
    <xf numFmtId="0" fontId="27" fillId="0" borderId="2" xfId="0" applyFont="1" applyFill="1" applyBorder="1"/>
    <xf numFmtId="0" fontId="11" fillId="0" borderId="1" xfId="0" applyFont="1" applyFill="1" applyBorder="1"/>
    <xf numFmtId="166" fontId="10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166" fontId="10" fillId="0" borderId="0" xfId="6" applyNumberFormat="1" applyFont="1" applyFill="1" applyBorder="1" applyAlignment="1">
      <alignment horizontal="right"/>
    </xf>
    <xf numFmtId="167" fontId="10" fillId="0" borderId="0" xfId="1" applyNumberFormat="1" applyFont="1" applyFill="1" applyAlignment="1">
      <alignment horizontal="center"/>
    </xf>
    <xf numFmtId="167" fontId="10" fillId="0" borderId="0" xfId="1" quotePrefix="1" applyNumberFormat="1" applyFont="1" applyFill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67" fontId="10" fillId="0" borderId="0" xfId="1" quotePrefix="1" applyNumberFormat="1" applyFont="1" applyFill="1" applyBorder="1" applyAlignment="1">
      <alignment horizontal="center"/>
    </xf>
    <xf numFmtId="167" fontId="11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26" fillId="0" borderId="4" xfId="6" applyFont="1" applyFill="1" applyBorder="1"/>
    <xf numFmtId="0" fontId="26" fillId="0" borderId="0" xfId="6" applyFont="1" applyFill="1"/>
    <xf numFmtId="43" fontId="10" fillId="0" borderId="0" xfId="6" applyNumberFormat="1" applyFont="1" applyFill="1" applyBorder="1"/>
    <xf numFmtId="166" fontId="11" fillId="0" borderId="0" xfId="7" applyNumberFormat="1" applyFont="1" applyFill="1" applyBorder="1"/>
    <xf numFmtId="0" fontId="28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1" fillId="0" borderId="0" xfId="0" applyFont="1" applyFill="1"/>
    <xf numFmtId="0" fontId="28" fillId="0" borderId="2" xfId="0" applyFont="1" applyBorder="1"/>
    <xf numFmtId="0" fontId="28" fillId="0" borderId="0" xfId="0" applyFont="1" applyFill="1"/>
    <xf numFmtId="0" fontId="29" fillId="0" borderId="0" xfId="0" applyFont="1"/>
    <xf numFmtId="166" fontId="10" fillId="0" borderId="2" xfId="8" applyNumberFormat="1" applyFont="1" applyFill="1" applyBorder="1"/>
    <xf numFmtId="0" fontId="30" fillId="0" borderId="0" xfId="6" applyFont="1" applyFill="1"/>
    <xf numFmtId="167" fontId="10" fillId="0" borderId="2" xfId="8" applyNumberFormat="1" applyFont="1" applyFill="1" applyBorder="1" applyAlignment="1">
      <alignment horizontal="left"/>
    </xf>
    <xf numFmtId="167" fontId="10" fillId="0" borderId="0" xfId="8" quotePrefix="1" applyNumberFormat="1" applyFont="1" applyFill="1" applyBorder="1" applyAlignment="1">
      <alignment horizontal="left"/>
    </xf>
    <xf numFmtId="167" fontId="10" fillId="0" borderId="4" xfId="8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2" fillId="0" borderId="0" xfId="6" applyFont="1" applyFill="1" applyBorder="1"/>
    <xf numFmtId="0" fontId="31" fillId="0" borderId="0" xfId="0" applyFont="1" applyAlignment="1">
      <alignment horizontal="left"/>
    </xf>
    <xf numFmtId="0" fontId="11" fillId="0" borderId="0" xfId="6" applyFont="1" applyFill="1"/>
    <xf numFmtId="0" fontId="0" fillId="0" borderId="7" xfId="0" applyBorder="1"/>
    <xf numFmtId="0" fontId="7" fillId="0" borderId="7" xfId="0" applyFont="1" applyBorder="1"/>
    <xf numFmtId="167" fontId="34" fillId="0" borderId="0" xfId="0" applyNumberFormat="1" applyFont="1" applyFill="1" applyBorder="1"/>
    <xf numFmtId="0" fontId="32" fillId="0" borderId="0" xfId="0" applyFont="1" applyFill="1"/>
    <xf numFmtId="167" fontId="11" fillId="0" borderId="0" xfId="8" applyNumberFormat="1" applyFont="1" applyFill="1" applyAlignment="1"/>
    <xf numFmtId="167" fontId="10" fillId="0" borderId="0" xfId="8" applyNumberFormat="1" applyFont="1" applyAlignment="1">
      <alignment horizontal="left"/>
    </xf>
    <xf numFmtId="167" fontId="11" fillId="0" borderId="1" xfId="8" applyNumberFormat="1" applyFont="1" applyBorder="1" applyAlignment="1">
      <alignment horizontal="left"/>
    </xf>
    <xf numFmtId="0" fontId="2" fillId="0" borderId="7" xfId="0" applyFont="1" applyBorder="1"/>
    <xf numFmtId="0" fontId="5" fillId="0" borderId="0" xfId="4" applyFill="1"/>
    <xf numFmtId="0" fontId="0" fillId="0" borderId="7" xfId="0" applyFill="1" applyBorder="1"/>
    <xf numFmtId="0" fontId="6" fillId="0" borderId="7" xfId="0" applyFont="1" applyBorder="1"/>
    <xf numFmtId="0" fontId="30" fillId="0" borderId="0" xfId="6" applyFont="1" applyFill="1" applyBorder="1"/>
    <xf numFmtId="9" fontId="10" fillId="0" borderId="0" xfId="3" applyFont="1" applyFill="1" applyBorder="1"/>
    <xf numFmtId="9" fontId="10" fillId="0" borderId="4" xfId="3" applyFont="1" applyFill="1" applyBorder="1"/>
    <xf numFmtId="43" fontId="10" fillId="0" borderId="4" xfId="1" applyNumberFormat="1" applyFont="1" applyFill="1" applyBorder="1" applyAlignment="1">
      <alignment horizontal="right"/>
    </xf>
    <xf numFmtId="166" fontId="10" fillId="0" borderId="0" xfId="6" quotePrefix="1" applyNumberFormat="1" applyFont="1" applyFill="1" applyBorder="1" applyAlignment="1">
      <alignment horizontal="right"/>
    </xf>
    <xf numFmtId="0" fontId="10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9" fillId="0" borderId="0" xfId="0" applyFont="1" applyFill="1"/>
    <xf numFmtId="0" fontId="20" fillId="0" borderId="7" xfId="0" applyFont="1" applyBorder="1"/>
    <xf numFmtId="166" fontId="11" fillId="0" borderId="1" xfId="6" quotePrefix="1" applyNumberFormat="1" applyFont="1" applyFill="1" applyBorder="1" applyAlignment="1">
      <alignment horizontal="right"/>
    </xf>
    <xf numFmtId="166" fontId="11" fillId="0" borderId="1" xfId="1" quotePrefix="1" applyNumberFormat="1" applyFont="1" applyFill="1" applyBorder="1" applyAlignment="1">
      <alignment horizontal="right"/>
    </xf>
    <xf numFmtId="166" fontId="10" fillId="0" borderId="0" xfId="1" quotePrefix="1" applyNumberFormat="1" applyFont="1" applyFill="1" applyBorder="1" applyAlignment="1">
      <alignment horizontal="right"/>
    </xf>
    <xf numFmtId="166" fontId="22" fillId="0" borderId="0" xfId="1" applyNumberFormat="1" applyFont="1"/>
    <xf numFmtId="0" fontId="10" fillId="0" borderId="0" xfId="6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10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10" fillId="0" borderId="0" xfId="1" applyNumberFormat="1" applyFont="1" applyFill="1" applyBorder="1"/>
    <xf numFmtId="43" fontId="4" fillId="0" borderId="0" xfId="1" applyNumberFormat="1" applyFont="1" applyFill="1"/>
    <xf numFmtId="43" fontId="10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0" fillId="0" borderId="0" xfId="8" applyNumberFormat="1" applyFont="1" applyFill="1" applyBorder="1"/>
    <xf numFmtId="43" fontId="10" fillId="0" borderId="4" xfId="8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0" fontId="10" fillId="0" borderId="1" xfId="6" applyFont="1" applyFill="1" applyBorder="1" applyAlignment="1">
      <alignment horizontal="right"/>
    </xf>
    <xf numFmtId="171" fontId="10" fillId="0" borderId="0" xfId="6" applyNumberFormat="1" applyFont="1" applyFill="1" applyBorder="1" applyAlignment="1">
      <alignment horizontal="right" vertical="center"/>
    </xf>
    <xf numFmtId="171" fontId="10" fillId="0" borderId="4" xfId="6" applyNumberFormat="1" applyFont="1" applyFill="1" applyBorder="1" applyAlignment="1">
      <alignment horizontal="right" vertical="center"/>
    </xf>
    <xf numFmtId="0" fontId="10" fillId="0" borderId="2" xfId="6" quotePrefix="1" applyFont="1" applyFill="1" applyBorder="1"/>
    <xf numFmtId="166" fontId="10" fillId="0" borderId="4" xfId="6" applyNumberFormat="1" applyFont="1" applyFill="1" applyBorder="1" applyAlignment="1">
      <alignment horizontal="right"/>
    </xf>
    <xf numFmtId="166" fontId="10" fillId="0" borderId="4" xfId="6" applyNumberFormat="1" applyFont="1" applyFill="1" applyBorder="1"/>
    <xf numFmtId="0" fontId="35" fillId="0" borderId="0" xfId="0" applyFont="1"/>
    <xf numFmtId="9" fontId="10" fillId="0" borderId="4" xfId="3" quotePrefix="1" applyNumberFormat="1" applyFont="1" applyFill="1" applyBorder="1" applyAlignment="1">
      <alignment horizontal="right"/>
    </xf>
    <xf numFmtId="168" fontId="36" fillId="0" borderId="0" xfId="0" applyNumberFormat="1" applyFont="1"/>
    <xf numFmtId="0" fontId="36" fillId="0" borderId="0" xfId="0" applyFont="1"/>
    <xf numFmtId="0" fontId="37" fillId="0" borderId="0" xfId="0" applyFont="1" applyFill="1"/>
    <xf numFmtId="0" fontId="38" fillId="0" borderId="0" xfId="6" applyFont="1" applyFill="1" applyBorder="1"/>
    <xf numFmtId="0" fontId="38" fillId="0" borderId="0" xfId="0" applyFont="1" applyAlignment="1">
      <alignment horizontal="left"/>
    </xf>
    <xf numFmtId="171" fontId="10" fillId="0" borderId="0" xfId="6" applyNumberFormat="1" applyFont="1" applyFill="1" applyBorder="1" applyAlignment="1">
      <alignment horizontal="center" vertical="center"/>
    </xf>
    <xf numFmtId="171" fontId="10" fillId="0" borderId="0" xfId="6" applyNumberFormat="1" applyFont="1" applyFill="1" applyBorder="1" applyAlignment="1"/>
    <xf numFmtId="0" fontId="39" fillId="0" borderId="0" xfId="6" applyFont="1" applyFill="1" applyBorder="1"/>
    <xf numFmtId="0" fontId="39" fillId="0" borderId="2" xfId="6" applyFont="1" applyFill="1" applyBorder="1"/>
    <xf numFmtId="172" fontId="0" fillId="0" borderId="0" xfId="0" applyNumberFormat="1"/>
    <xf numFmtId="0" fontId="25" fillId="0" borderId="0" xfId="6" applyFont="1" applyBorder="1" applyAlignment="1">
      <alignment horizontal="left"/>
    </xf>
    <xf numFmtId="0" fontId="21" fillId="0" borderId="0" xfId="6" applyFont="1" applyBorder="1"/>
    <xf numFmtId="0" fontId="21" fillId="0" borderId="0" xfId="6" applyFont="1" applyFill="1" applyBorder="1"/>
    <xf numFmtId="0" fontId="9" fillId="0" borderId="0" xfId="6" applyBorder="1"/>
    <xf numFmtId="0" fontId="9" fillId="0" borderId="0" xfId="6" applyFont="1" applyFill="1" applyBorder="1"/>
    <xf numFmtId="43" fontId="10" fillId="0" borderId="0" xfId="7" applyNumberFormat="1" applyFont="1" applyFill="1"/>
    <xf numFmtId="43" fontId="10" fillId="0" borderId="0" xfId="1" applyNumberFormat="1" applyFont="1" applyFill="1"/>
    <xf numFmtId="43" fontId="10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3" fontId="10" fillId="0" borderId="0" xfId="1" applyNumberFormat="1" applyFont="1" applyFill="1" applyBorder="1" applyAlignment="1">
      <alignment horizontal="left"/>
    </xf>
    <xf numFmtId="166" fontId="0" fillId="0" borderId="7" xfId="1" applyNumberFormat="1" applyFont="1" applyBorder="1"/>
    <xf numFmtId="0" fontId="40" fillId="0" borderId="7" xfId="0" applyFont="1" applyBorder="1"/>
    <xf numFmtId="0" fontId="0" fillId="0" borderId="7" xfId="0" applyBorder="1" applyAlignment="1">
      <alignment horizontal="right"/>
    </xf>
    <xf numFmtId="166" fontId="40" fillId="0" borderId="7" xfId="1" applyNumberFormat="1" applyFont="1" applyBorder="1"/>
    <xf numFmtId="9" fontId="40" fillId="0" borderId="7" xfId="3" applyFont="1" applyBorder="1"/>
    <xf numFmtId="0" fontId="41" fillId="0" borderId="7" xfId="0" applyFont="1" applyBorder="1" applyAlignment="1">
      <alignment horizontal="right"/>
    </xf>
    <xf numFmtId="43" fontId="0" fillId="0" borderId="7" xfId="0" applyNumberFormat="1" applyBorder="1"/>
    <xf numFmtId="0" fontId="4" fillId="0" borderId="7" xfId="0" applyFont="1" applyBorder="1"/>
    <xf numFmtId="0" fontId="3" fillId="0" borderId="0" xfId="0" applyFont="1" applyFill="1"/>
    <xf numFmtId="43" fontId="10" fillId="0" borderId="0" xfId="7" applyNumberFormat="1" applyFont="1" applyFill="1" applyBorder="1"/>
    <xf numFmtId="3" fontId="0" fillId="0" borderId="0" xfId="0" applyNumberFormat="1"/>
    <xf numFmtId="0" fontId="12" fillId="0" borderId="4" xfId="6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2" fillId="0" borderId="4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11" fillId="0" borderId="1" xfId="1" applyNumberFormat="1" applyFont="1" applyFill="1" applyBorder="1"/>
    <xf numFmtId="0" fontId="11" fillId="0" borderId="1" xfId="0" applyFont="1" applyBorder="1"/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67" fontId="11" fillId="0" borderId="4" xfId="1" applyNumberFormat="1" applyFont="1" applyBorder="1" applyAlignment="1">
      <alignment horizontal="left"/>
    </xf>
    <xf numFmtId="166" fontId="11" fillId="0" borderId="1" xfId="7" applyNumberFormat="1" applyFont="1" applyFill="1" applyBorder="1"/>
    <xf numFmtId="0" fontId="42" fillId="0" borderId="0" xfId="0" applyFont="1" applyFill="1"/>
    <xf numFmtId="171" fontId="10" fillId="0" borderId="0" xfId="6" applyNumberFormat="1" applyFont="1" applyFill="1" applyBorder="1" applyAlignment="1">
      <alignment horizontal="center"/>
    </xf>
    <xf numFmtId="0" fontId="11" fillId="0" borderId="4" xfId="6" applyFont="1" applyFill="1" applyBorder="1"/>
    <xf numFmtId="166" fontId="10" fillId="0" borderId="0" xfId="6" applyNumberFormat="1" applyFont="1" applyFill="1" applyBorder="1" applyAlignment="1"/>
    <xf numFmtId="166" fontId="11" fillId="0" borderId="1" xfId="6" applyNumberFormat="1" applyFont="1" applyFill="1" applyBorder="1" applyAlignment="1">
      <alignment vertical="center"/>
    </xf>
    <xf numFmtId="0" fontId="29" fillId="0" borderId="0" xfId="0" quotePrefix="1" applyFont="1"/>
    <xf numFmtId="171" fontId="10" fillId="0" borderId="0" xfId="6" applyNumberFormat="1" applyFont="1" applyFill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right"/>
    </xf>
    <xf numFmtId="0" fontId="42" fillId="0" borderId="0" xfId="0" applyFont="1" applyFill="1" applyBorder="1"/>
    <xf numFmtId="0" fontId="8" fillId="0" borderId="0" xfId="0" applyFont="1" applyAlignment="1"/>
    <xf numFmtId="0" fontId="43" fillId="0" borderId="0" xfId="0" applyFont="1" applyFill="1" applyBorder="1"/>
    <xf numFmtId="0" fontId="44" fillId="0" borderId="0" xfId="0" applyFont="1"/>
    <xf numFmtId="166" fontId="43" fillId="0" borderId="0" xfId="1" applyNumberFormat="1" applyFont="1" applyFill="1"/>
    <xf numFmtId="167" fontId="10" fillId="0" borderId="0" xfId="8" applyNumberFormat="1" applyFont="1" applyBorder="1" applyAlignment="1">
      <alignment horizontal="left"/>
    </xf>
    <xf numFmtId="43" fontId="11" fillId="0" borderId="1" xfId="8" applyNumberFormat="1" applyFont="1" applyFill="1" applyBorder="1"/>
    <xf numFmtId="171" fontId="10" fillId="0" borderId="0" xfId="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5" fillId="0" borderId="4" xfId="0" applyFont="1" applyFill="1" applyBorder="1"/>
    <xf numFmtId="0" fontId="0" fillId="0" borderId="1" xfId="0" applyFill="1" applyBorder="1"/>
    <xf numFmtId="167" fontId="10" fillId="0" borderId="0" xfId="1" quotePrefix="1" applyNumberFormat="1" applyFont="1" applyAlignment="1">
      <alignment horizontal="left"/>
    </xf>
    <xf numFmtId="167" fontId="43" fillId="0" borderId="0" xfId="1" applyNumberFormat="1" applyFont="1" applyFill="1"/>
    <xf numFmtId="0" fontId="10" fillId="0" borderId="3" xfId="6" applyFont="1" applyBorder="1" applyAlignment="1">
      <alignment horizontal="center"/>
    </xf>
    <xf numFmtId="16" fontId="10" fillId="0" borderId="4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4" xfId="6" applyFont="1" applyFill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10" fillId="0" borderId="4" xfId="6" applyNumberFormat="1" applyFont="1" applyFill="1" applyBorder="1" applyAlignment="1">
      <alignment horizontal="center"/>
    </xf>
    <xf numFmtId="0" fontId="10" fillId="0" borderId="3" xfId="6" applyFont="1" applyFill="1" applyBorder="1" applyAlignment="1">
      <alignment horizontal="center"/>
    </xf>
    <xf numFmtId="171" fontId="10" fillId="0" borderId="3" xfId="6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171" fontId="10" fillId="0" borderId="0" xfId="6" applyNumberFormat="1" applyFont="1" applyFill="1" applyBorder="1" applyAlignment="1">
      <alignment horizontal="center"/>
    </xf>
    <xf numFmtId="171" fontId="10" fillId="0" borderId="6" xfId="6" applyNumberFormat="1" applyFont="1" applyFill="1" applyBorder="1" applyAlignment="1">
      <alignment horizontal="center" vertical="center"/>
    </xf>
    <xf numFmtId="171" fontId="10" fillId="0" borderId="4" xfId="6" applyNumberFormat="1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1" fontId="10" fillId="0" borderId="0" xfId="6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14">
    <cellStyle name="Comma" xfId="1" builtinId="3"/>
    <cellStyle name="Comma 10 10" xfId="8"/>
    <cellStyle name="Comma 12" xfId="13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7"/>
  <sheetViews>
    <sheetView showGridLines="0" tabSelected="1" zoomScaleNormal="100" workbookViewId="0">
      <selection activeCell="C2" sqref="C2:O2"/>
    </sheetView>
  </sheetViews>
  <sheetFormatPr defaultRowHeight="15"/>
  <cols>
    <col min="3" max="3" width="64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6" width="10.7109375" customWidth="1"/>
    <col min="18" max="18" width="10.140625" bestFit="1" customWidth="1"/>
  </cols>
  <sheetData>
    <row r="1" spans="1:18" ht="12" customHeight="1">
      <c r="Q1" s="160"/>
    </row>
    <row r="2" spans="1:18" ht="18.75">
      <c r="C2" s="277" t="s">
        <v>10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Q2" s="160"/>
    </row>
    <row r="3" spans="1:18" ht="12" customHeight="1" thickBot="1">
      <c r="C3" s="16"/>
      <c r="D3" s="16"/>
      <c r="E3" s="16"/>
      <c r="F3" s="16"/>
      <c r="G3" s="17"/>
      <c r="H3" s="17"/>
      <c r="I3" s="18"/>
      <c r="J3" s="16"/>
      <c r="K3" s="16"/>
      <c r="L3" s="16"/>
      <c r="M3" s="16"/>
      <c r="N3" s="16"/>
      <c r="O3" s="12"/>
      <c r="Q3" s="160"/>
    </row>
    <row r="4" spans="1:18" ht="12" customHeight="1">
      <c r="C4" s="19"/>
      <c r="D4" s="19"/>
      <c r="E4" s="19"/>
      <c r="F4" s="19"/>
      <c r="G4" s="275" t="s">
        <v>11</v>
      </c>
      <c r="H4" s="275"/>
      <c r="I4" s="275"/>
      <c r="J4" s="19"/>
      <c r="K4" s="278" t="s">
        <v>7</v>
      </c>
      <c r="L4" s="278"/>
      <c r="M4" s="278"/>
      <c r="N4" s="19"/>
      <c r="O4" s="4" t="s">
        <v>129</v>
      </c>
      <c r="Q4" s="160"/>
    </row>
    <row r="5" spans="1:18" ht="12" customHeight="1">
      <c r="C5" s="19"/>
      <c r="D5" s="19"/>
      <c r="E5" s="20"/>
      <c r="F5" s="20"/>
      <c r="G5" s="276" t="s">
        <v>0</v>
      </c>
      <c r="H5" s="276"/>
      <c r="I5" s="276"/>
      <c r="J5" s="20"/>
      <c r="K5" s="21"/>
      <c r="L5" s="21" t="s">
        <v>0</v>
      </c>
      <c r="M5" s="21"/>
      <c r="N5" s="19"/>
      <c r="O5" s="57" t="s">
        <v>1</v>
      </c>
      <c r="Q5" s="160"/>
    </row>
    <row r="6" spans="1:18" ht="12" customHeight="1">
      <c r="C6" s="245" t="s">
        <v>12</v>
      </c>
      <c r="D6" s="22"/>
      <c r="E6" s="250" t="s">
        <v>13</v>
      </c>
      <c r="F6" s="22"/>
      <c r="G6" s="244">
        <v>2020</v>
      </c>
      <c r="H6" s="247"/>
      <c r="I6" s="244">
        <v>2019</v>
      </c>
      <c r="J6" s="22"/>
      <c r="K6" s="244">
        <v>2020</v>
      </c>
      <c r="L6" s="247"/>
      <c r="M6" s="244">
        <v>2019</v>
      </c>
      <c r="N6" s="25"/>
      <c r="O6" s="246">
        <v>2019</v>
      </c>
      <c r="Q6" s="160"/>
    </row>
    <row r="7" spans="1:18" ht="12" customHeight="1">
      <c r="C7" s="24"/>
      <c r="D7" s="22"/>
      <c r="E7" s="22"/>
      <c r="F7" s="22"/>
      <c r="G7" s="25"/>
      <c r="H7" s="22"/>
      <c r="I7" s="26"/>
      <c r="J7" s="22"/>
      <c r="K7" s="22"/>
      <c r="L7" s="22"/>
      <c r="M7" s="25"/>
      <c r="N7" s="25"/>
      <c r="Q7" s="160"/>
    </row>
    <row r="8" spans="1:18" ht="12" customHeight="1">
      <c r="C8" s="27" t="s">
        <v>14</v>
      </c>
      <c r="D8" s="28"/>
      <c r="E8" s="131">
        <v>2</v>
      </c>
      <c r="F8" s="28"/>
      <c r="G8" s="29">
        <v>90.299999999999983</v>
      </c>
      <c r="H8" s="30"/>
      <c r="I8" s="31">
        <v>192.4</v>
      </c>
      <c r="J8" s="32"/>
      <c r="K8" s="29">
        <v>219.1</v>
      </c>
      <c r="L8" s="32"/>
      <c r="M8" s="31">
        <v>321.70000000000005</v>
      </c>
      <c r="N8" s="30"/>
      <c r="O8" s="31">
        <v>930.8</v>
      </c>
      <c r="Q8" s="160"/>
      <c r="R8" s="241"/>
    </row>
    <row r="9" spans="1:18" ht="12" customHeight="1">
      <c r="C9" s="28"/>
      <c r="D9" s="28"/>
      <c r="E9" s="131"/>
      <c r="F9" s="28"/>
      <c r="G9" s="33"/>
      <c r="H9" s="30"/>
      <c r="I9" s="30"/>
      <c r="J9" s="32"/>
      <c r="K9" s="230"/>
      <c r="L9" s="32"/>
      <c r="M9" s="30"/>
      <c r="N9" s="32"/>
      <c r="O9" s="30"/>
      <c r="Q9" s="160"/>
    </row>
    <row r="10" spans="1:18" ht="12" customHeight="1">
      <c r="C10" s="34" t="s">
        <v>15</v>
      </c>
      <c r="D10" s="28"/>
      <c r="E10" s="128">
        <v>3</v>
      </c>
      <c r="F10" s="32"/>
      <c r="G10" s="35">
        <v>-28</v>
      </c>
      <c r="H10" s="30"/>
      <c r="I10" s="36">
        <v>-65.900000000000006</v>
      </c>
      <c r="J10" s="32"/>
      <c r="K10" s="35">
        <v>-100.6</v>
      </c>
      <c r="L10" s="32"/>
      <c r="M10" s="36">
        <v>-125.2</v>
      </c>
      <c r="N10" s="35"/>
      <c r="O10" s="36">
        <v>-262.5</v>
      </c>
      <c r="Q10" s="160"/>
    </row>
    <row r="11" spans="1:18" ht="12" customHeight="1">
      <c r="C11" s="34" t="s">
        <v>16</v>
      </c>
      <c r="D11" s="28"/>
      <c r="E11" s="129">
        <v>3</v>
      </c>
      <c r="F11" s="32"/>
      <c r="G11" s="35">
        <v>-2.4</v>
      </c>
      <c r="H11" s="36"/>
      <c r="I11" s="36">
        <v>-1.9</v>
      </c>
      <c r="J11" s="32"/>
      <c r="K11" s="35">
        <v>-5.6</v>
      </c>
      <c r="L11" s="32"/>
      <c r="M11" s="36">
        <v>-4.3</v>
      </c>
      <c r="N11" s="36"/>
      <c r="O11" s="36">
        <v>-9.6999999999999993</v>
      </c>
      <c r="Q11" s="160"/>
    </row>
    <row r="12" spans="1:18" ht="12" customHeight="1">
      <c r="C12" s="28" t="s">
        <v>17</v>
      </c>
      <c r="D12" s="28"/>
      <c r="E12" s="130">
        <v>3</v>
      </c>
      <c r="F12" s="32"/>
      <c r="G12" s="35">
        <v>-9.1999999999999993</v>
      </c>
      <c r="H12" s="30"/>
      <c r="I12" s="36">
        <v>-12.6</v>
      </c>
      <c r="J12" s="32"/>
      <c r="K12" s="35">
        <v>-21.1</v>
      </c>
      <c r="L12" s="32"/>
      <c r="M12" s="36">
        <v>-26.1</v>
      </c>
      <c r="N12" s="36"/>
      <c r="O12" s="36">
        <v>-51.8</v>
      </c>
      <c r="Q12" s="160"/>
    </row>
    <row r="13" spans="1:18" ht="12" customHeight="1">
      <c r="A13" s="7"/>
      <c r="C13" s="34" t="s">
        <v>18</v>
      </c>
      <c r="D13" s="34"/>
      <c r="E13" s="129">
        <v>4</v>
      </c>
      <c r="F13" s="32"/>
      <c r="G13" s="36">
        <v>-53.2</v>
      </c>
      <c r="H13" s="36"/>
      <c r="I13" s="36">
        <v>-90.8</v>
      </c>
      <c r="J13" s="32"/>
      <c r="K13" s="36">
        <v>-96.9</v>
      </c>
      <c r="L13" s="32"/>
      <c r="M13" s="36">
        <v>-156</v>
      </c>
      <c r="N13" s="36"/>
      <c r="O13" s="36">
        <v>-437.4</v>
      </c>
      <c r="Q13" s="160"/>
    </row>
    <row r="14" spans="1:18" ht="12" customHeight="1">
      <c r="A14" s="7"/>
      <c r="C14" s="34" t="s">
        <v>272</v>
      </c>
      <c r="D14" s="34"/>
      <c r="E14" s="129">
        <v>4</v>
      </c>
      <c r="F14" s="32"/>
      <c r="G14" s="36">
        <v>-18.899999999999999</v>
      </c>
      <c r="H14" s="36"/>
      <c r="I14" s="36">
        <v>-27.2</v>
      </c>
      <c r="J14" s="32"/>
      <c r="K14" s="36">
        <v>-47.6</v>
      </c>
      <c r="L14" s="32"/>
      <c r="M14" s="36">
        <v>-61.4</v>
      </c>
      <c r="N14" s="36"/>
      <c r="O14" s="36">
        <v>-115.8</v>
      </c>
      <c r="Q14" s="160"/>
      <c r="R14" s="2"/>
    </row>
    <row r="15" spans="1:18" ht="12" customHeight="1">
      <c r="A15" s="7"/>
      <c r="C15" s="34" t="s">
        <v>273</v>
      </c>
      <c r="D15" s="34"/>
      <c r="E15" s="129">
        <v>4</v>
      </c>
      <c r="F15" s="32"/>
      <c r="G15" s="36">
        <v>-27</v>
      </c>
      <c r="H15" s="36"/>
      <c r="I15" s="36">
        <v>0</v>
      </c>
      <c r="J15" s="32"/>
      <c r="K15" s="36">
        <v>-78.400000000000006</v>
      </c>
      <c r="L15" s="32"/>
      <c r="M15" s="36">
        <v>0</v>
      </c>
      <c r="N15" s="36"/>
      <c r="O15" s="36">
        <v>0</v>
      </c>
      <c r="Q15" s="160"/>
      <c r="R15" s="2"/>
    </row>
    <row r="16" spans="1:18" ht="12" customHeight="1">
      <c r="A16" s="7"/>
      <c r="C16" s="34" t="s">
        <v>20</v>
      </c>
      <c r="D16" s="34"/>
      <c r="E16" s="129">
        <v>4</v>
      </c>
      <c r="F16" s="32"/>
      <c r="G16" s="35">
        <v>-33.835811216559144</v>
      </c>
      <c r="H16" s="36"/>
      <c r="I16" s="36">
        <v>-1.253386569999982</v>
      </c>
      <c r="J16" s="32"/>
      <c r="K16" s="35">
        <v>-31.156930726559143</v>
      </c>
      <c r="L16" s="32"/>
      <c r="M16" s="36">
        <v>1.5143406300000177</v>
      </c>
      <c r="N16" s="36"/>
      <c r="O16" s="36">
        <v>1.0328635800000185</v>
      </c>
      <c r="Q16" s="160"/>
    </row>
    <row r="17" spans="1:17" ht="12" customHeight="1">
      <c r="A17" s="7"/>
      <c r="C17" s="37" t="s">
        <v>21</v>
      </c>
      <c r="D17" s="8"/>
      <c r="E17" s="130"/>
      <c r="F17" s="32"/>
      <c r="G17" s="38">
        <f>SUM(G10:G16)</f>
        <v>-172.53581121655913</v>
      </c>
      <c r="H17" s="30"/>
      <c r="I17" s="38">
        <v>-199.65338656999995</v>
      </c>
      <c r="J17" s="32"/>
      <c r="K17" s="38">
        <f>SUM(K10:K16)</f>
        <v>-381.3569307265592</v>
      </c>
      <c r="L17" s="32"/>
      <c r="M17" s="38">
        <v>-371.58565937000003</v>
      </c>
      <c r="N17" s="33"/>
      <c r="O17" s="38">
        <v>-876.16713641999991</v>
      </c>
      <c r="Q17" s="160"/>
    </row>
    <row r="18" spans="1:17" ht="12" customHeight="1">
      <c r="A18" s="7"/>
      <c r="C18" s="28" t="s">
        <v>223</v>
      </c>
      <c r="D18" s="8"/>
      <c r="E18" s="131" t="s">
        <v>6</v>
      </c>
      <c r="F18" s="32"/>
      <c r="G18" s="33">
        <f>+G17+G8</f>
        <v>-82.235811216559142</v>
      </c>
      <c r="H18" s="30"/>
      <c r="I18" s="33">
        <v>-7.2533865699999467</v>
      </c>
      <c r="J18" s="32"/>
      <c r="K18" s="33">
        <f>+K17+K8</f>
        <v>-162.2569307265592</v>
      </c>
      <c r="L18" s="32"/>
      <c r="M18" s="33">
        <v>-49.885659369999985</v>
      </c>
      <c r="N18" s="33"/>
      <c r="O18" s="33">
        <v>54.632863580000048</v>
      </c>
      <c r="Q18" s="160"/>
    </row>
    <row r="19" spans="1:17" ht="12" customHeight="1">
      <c r="A19" s="7"/>
      <c r="C19" s="32" t="s">
        <v>22</v>
      </c>
      <c r="D19" s="32"/>
      <c r="E19" s="131">
        <v>5</v>
      </c>
      <c r="F19" s="32"/>
      <c r="G19" s="33">
        <v>-0.8</v>
      </c>
      <c r="H19" s="30"/>
      <c r="I19" s="33">
        <v>-10.1</v>
      </c>
      <c r="J19" s="32"/>
      <c r="K19" s="33">
        <v>-26.8</v>
      </c>
      <c r="L19" s="32"/>
      <c r="M19" s="33">
        <v>-13.9</v>
      </c>
      <c r="N19" s="30"/>
      <c r="O19" s="33">
        <v>-20.100000000000001</v>
      </c>
      <c r="Q19" s="160"/>
    </row>
    <row r="20" spans="1:17" ht="12" customHeight="1">
      <c r="A20" s="7"/>
      <c r="C20" s="28" t="s">
        <v>23</v>
      </c>
      <c r="D20" s="32"/>
      <c r="E20" s="131">
        <v>6</v>
      </c>
      <c r="F20" s="32"/>
      <c r="G20" s="33">
        <v>-21.4</v>
      </c>
      <c r="H20" s="30"/>
      <c r="I20" s="30">
        <v>-16.8</v>
      </c>
      <c r="J20" s="32"/>
      <c r="K20" s="33">
        <v>-37.799999999999997</v>
      </c>
      <c r="L20" s="32"/>
      <c r="M20" s="30">
        <v>-35.1</v>
      </c>
      <c r="N20" s="30"/>
      <c r="O20" s="30">
        <v>-67.5</v>
      </c>
      <c r="Q20" s="160"/>
    </row>
    <row r="21" spans="1:17" ht="12" customHeight="1">
      <c r="A21" s="7"/>
      <c r="C21" s="27" t="s">
        <v>24</v>
      </c>
      <c r="D21" s="32"/>
      <c r="E21" s="131">
        <v>7</v>
      </c>
      <c r="F21" s="32"/>
      <c r="G21" s="29">
        <v>-5.5</v>
      </c>
      <c r="H21" s="30"/>
      <c r="I21" s="31">
        <v>-4.9000000000000004</v>
      </c>
      <c r="J21" s="32"/>
      <c r="K21" s="29">
        <v>1.8</v>
      </c>
      <c r="L21" s="32"/>
      <c r="M21" s="31">
        <v>-4.8</v>
      </c>
      <c r="N21" s="30"/>
      <c r="O21" s="31">
        <v>-4.5999999999999996</v>
      </c>
      <c r="Q21" s="160"/>
    </row>
    <row r="22" spans="1:17" ht="12" customHeight="1">
      <c r="A22" s="7"/>
      <c r="C22" s="34" t="s">
        <v>224</v>
      </c>
      <c r="D22" s="8"/>
      <c r="E22" s="130"/>
      <c r="F22" s="32"/>
      <c r="G22" s="35">
        <f>SUM(G18:G21)</f>
        <v>-109.93581121655913</v>
      </c>
      <c r="H22" s="30"/>
      <c r="I22" s="35">
        <v>-39.053386569999951</v>
      </c>
      <c r="J22" s="32"/>
      <c r="K22" s="35">
        <f>SUM(K18:K21)</f>
        <v>-225.05693072655919</v>
      </c>
      <c r="L22" s="32"/>
      <c r="M22" s="35">
        <v>-103.68565936999998</v>
      </c>
      <c r="N22" s="35"/>
      <c r="O22" s="35">
        <v>-37.567136419999954</v>
      </c>
      <c r="Q22" s="160"/>
    </row>
    <row r="23" spans="1:17" ht="12" customHeight="1">
      <c r="A23" s="7"/>
      <c r="C23" s="27" t="s">
        <v>26</v>
      </c>
      <c r="D23" s="32"/>
      <c r="E23" s="130">
        <v>8</v>
      </c>
      <c r="F23" s="32"/>
      <c r="G23" s="35">
        <v>-1.5</v>
      </c>
      <c r="H23" s="30"/>
      <c r="I23" s="36">
        <v>-9.8000000000000007</v>
      </c>
      <c r="J23" s="32"/>
      <c r="K23" s="35">
        <v>-3.7</v>
      </c>
      <c r="L23" s="32"/>
      <c r="M23" s="36">
        <v>-10.4</v>
      </c>
      <c r="N23" s="30"/>
      <c r="O23" s="36">
        <v>-34.1</v>
      </c>
      <c r="Q23" s="160"/>
    </row>
    <row r="24" spans="1:17" ht="12" customHeight="1">
      <c r="A24" s="7"/>
      <c r="C24" s="252" t="s">
        <v>27</v>
      </c>
      <c r="D24" s="8"/>
      <c r="E24" s="132"/>
      <c r="F24" s="42"/>
      <c r="G24" s="253">
        <f>SUM(G22:G23)</f>
        <v>-111.43581121655913</v>
      </c>
      <c r="H24" s="41"/>
      <c r="I24" s="253">
        <v>-48.853386569999955</v>
      </c>
      <c r="J24" s="42"/>
      <c r="K24" s="248">
        <f>SUM(K22:K23)</f>
        <v>-228.75693072655918</v>
      </c>
      <c r="L24" s="42"/>
      <c r="M24" s="253">
        <v>-114.08565936999999</v>
      </c>
      <c r="N24" s="143"/>
      <c r="O24" s="253">
        <v>-71.667136419999963</v>
      </c>
      <c r="Q24" s="160"/>
    </row>
    <row r="25" spans="1:17" ht="12" customHeight="1">
      <c r="A25" s="7"/>
      <c r="C25" s="40"/>
      <c r="D25" s="42"/>
      <c r="E25" s="132"/>
      <c r="F25" s="42"/>
      <c r="G25" s="43"/>
      <c r="H25" s="41"/>
      <c r="I25" s="41"/>
      <c r="J25" s="42"/>
      <c r="K25" s="42"/>
      <c r="L25" s="42"/>
      <c r="M25" s="41"/>
      <c r="N25" s="42"/>
      <c r="O25" s="41"/>
      <c r="Q25" s="160"/>
    </row>
    <row r="26" spans="1:17" ht="12" customHeight="1">
      <c r="A26" s="7"/>
      <c r="C26" s="44" t="s">
        <v>28</v>
      </c>
      <c r="D26" s="32"/>
      <c r="E26" s="129"/>
      <c r="F26" s="32"/>
      <c r="G26" s="35"/>
      <c r="H26" s="36"/>
      <c r="I26" s="36"/>
      <c r="J26" s="32"/>
      <c r="K26" s="32"/>
      <c r="L26" s="32"/>
      <c r="M26" s="36"/>
      <c r="N26" s="32"/>
      <c r="O26" s="36"/>
      <c r="Q26" s="160"/>
    </row>
    <row r="27" spans="1:17" ht="12" customHeight="1">
      <c r="A27" s="7"/>
      <c r="C27" s="34" t="s">
        <v>29</v>
      </c>
      <c r="D27" s="8"/>
      <c r="E27" s="129">
        <v>13</v>
      </c>
      <c r="F27" s="32"/>
      <c r="G27" s="35">
        <f>+Notes!H243</f>
        <v>-26.9</v>
      </c>
      <c r="H27" s="36"/>
      <c r="I27" s="35">
        <v>3</v>
      </c>
      <c r="J27" s="32"/>
      <c r="K27" s="35">
        <f>+Notes!K243</f>
        <v>-19.5</v>
      </c>
      <c r="L27" s="32"/>
      <c r="M27" s="35">
        <v>-4.0999999999999996</v>
      </c>
      <c r="N27" s="36"/>
      <c r="O27" s="35">
        <v>-8.1</v>
      </c>
      <c r="Q27" s="160"/>
    </row>
    <row r="28" spans="1:17" ht="12" customHeight="1">
      <c r="A28" s="7"/>
      <c r="C28" s="34" t="s">
        <v>30</v>
      </c>
      <c r="D28" s="8"/>
      <c r="E28" s="129">
        <v>13</v>
      </c>
      <c r="F28" s="32"/>
      <c r="G28" s="35">
        <f>+Notes!H246</f>
        <v>-0.59999999999999964</v>
      </c>
      <c r="H28" s="36"/>
      <c r="I28" s="36">
        <v>-0.6</v>
      </c>
      <c r="J28" s="32"/>
      <c r="K28" s="35">
        <f>+Notes!K246</f>
        <v>-6.1</v>
      </c>
      <c r="L28" s="32"/>
      <c r="M28" s="36">
        <v>2</v>
      </c>
      <c r="N28" s="36"/>
      <c r="O28" s="36">
        <v>2.2000000000000002</v>
      </c>
      <c r="Q28" s="160"/>
    </row>
    <row r="29" spans="1:17" ht="12" customHeight="1">
      <c r="A29" s="7"/>
      <c r="C29" s="45" t="s">
        <v>195</v>
      </c>
      <c r="D29" s="32"/>
      <c r="E29" s="129"/>
      <c r="F29" s="32"/>
      <c r="G29" s="38">
        <f>SUM(G27:G28)</f>
        <v>-27.5</v>
      </c>
      <c r="H29" s="36"/>
      <c r="I29" s="38">
        <v>2.4</v>
      </c>
      <c r="J29" s="32"/>
      <c r="K29" s="38">
        <f>SUM(K27:K28)</f>
        <v>-25.6</v>
      </c>
      <c r="L29" s="32"/>
      <c r="M29" s="38">
        <v>-2.0999999999999996</v>
      </c>
      <c r="N29" s="33"/>
      <c r="O29" s="38">
        <v>-5.8999999999999995</v>
      </c>
      <c r="Q29" s="160"/>
    </row>
    <row r="30" spans="1:17" ht="12" customHeight="1">
      <c r="A30" s="7"/>
      <c r="C30" s="252" t="s">
        <v>196</v>
      </c>
      <c r="D30" s="42"/>
      <c r="E30" s="132"/>
      <c r="F30" s="42"/>
      <c r="G30" s="253">
        <f>+G29+G24</f>
        <v>-138.93581121655913</v>
      </c>
      <c r="H30" s="41"/>
      <c r="I30" s="253">
        <v>-46.453386569999957</v>
      </c>
      <c r="J30" s="42"/>
      <c r="K30" s="253">
        <f>+K29+K24</f>
        <v>-254.35693072655917</v>
      </c>
      <c r="L30" s="42"/>
      <c r="M30" s="253">
        <v>-116.18565936999998</v>
      </c>
      <c r="N30" s="143"/>
      <c r="O30" s="253">
        <v>-77.567136419999969</v>
      </c>
      <c r="Q30" s="160"/>
    </row>
    <row r="31" spans="1:17" ht="12" customHeight="1">
      <c r="A31" s="7"/>
      <c r="C31" s="46"/>
      <c r="D31" s="47"/>
      <c r="E31" s="133"/>
      <c r="F31" s="47"/>
      <c r="G31" s="48"/>
      <c r="H31" s="49"/>
      <c r="I31" s="50"/>
      <c r="J31" s="47"/>
      <c r="K31" s="47"/>
      <c r="L31" s="47"/>
      <c r="M31" s="50"/>
      <c r="N31" s="47"/>
      <c r="O31" s="50"/>
      <c r="Q31" s="160"/>
    </row>
    <row r="32" spans="1:17" ht="12" customHeight="1">
      <c r="A32" s="7"/>
      <c r="C32" s="44" t="s">
        <v>31</v>
      </c>
      <c r="D32" s="51"/>
      <c r="E32" s="133"/>
      <c r="F32" s="47"/>
      <c r="G32" s="48"/>
      <c r="H32" s="49"/>
      <c r="I32" s="50"/>
      <c r="J32" s="47"/>
      <c r="K32" s="47"/>
      <c r="L32" s="47"/>
      <c r="M32" s="50"/>
      <c r="N32" s="47"/>
      <c r="O32" s="50"/>
      <c r="Q32" s="160"/>
    </row>
    <row r="33" spans="1:17" ht="12" customHeight="1">
      <c r="A33" s="7"/>
      <c r="C33" s="273" t="s">
        <v>289</v>
      </c>
      <c r="D33" s="8"/>
      <c r="E33" s="129">
        <v>12</v>
      </c>
      <c r="F33" s="47"/>
      <c r="G33" s="222">
        <v>-0.28779519183170371</v>
      </c>
      <c r="H33" s="223"/>
      <c r="I33" s="222">
        <v>-0.14369887583352611</v>
      </c>
      <c r="J33" s="224" t="s">
        <v>6</v>
      </c>
      <c r="K33" s="222">
        <v>-0.59984607151341229</v>
      </c>
      <c r="L33" s="224"/>
      <c r="M33" s="222">
        <v>-0.3355664475670786</v>
      </c>
      <c r="N33" s="223"/>
      <c r="O33" s="222">
        <v>-0.21043482808019348</v>
      </c>
      <c r="Q33" s="160"/>
    </row>
    <row r="34" spans="1:17" ht="12" customHeight="1">
      <c r="A34" s="7"/>
      <c r="C34" s="273" t="s">
        <v>291</v>
      </c>
      <c r="E34" s="129">
        <v>12</v>
      </c>
      <c r="G34" s="222">
        <v>-0.28754378083534415</v>
      </c>
      <c r="H34" s="223"/>
      <c r="I34" s="222">
        <v>-0.14369887583352611</v>
      </c>
      <c r="J34" s="224"/>
      <c r="K34" s="222">
        <v>-0.5982210569973041</v>
      </c>
      <c r="L34" s="224"/>
      <c r="M34" s="222">
        <f>+M33</f>
        <v>-0.3355664475670786</v>
      </c>
      <c r="N34" s="223"/>
      <c r="O34" s="222">
        <f>+O33</f>
        <v>-0.21043482808019348</v>
      </c>
      <c r="Q34" s="160"/>
    </row>
    <row r="35" spans="1:17" ht="12" customHeight="1">
      <c r="A35" s="7"/>
      <c r="Q35" s="160"/>
    </row>
    <row r="36" spans="1:17" ht="12" customHeight="1">
      <c r="A36" s="7"/>
      <c r="Q36" s="160"/>
    </row>
    <row r="37" spans="1:17" ht="12" customHeight="1">
      <c r="Q37" s="160"/>
    </row>
    <row r="38" spans="1:17" ht="12" customHeight="1">
      <c r="Q38" s="160"/>
    </row>
    <row r="39" spans="1:17" ht="12" customHeight="1">
      <c r="Q39" s="160"/>
    </row>
    <row r="40" spans="1:17" ht="12" customHeight="1">
      <c r="C40" s="2"/>
      <c r="Q40" s="160"/>
    </row>
    <row r="41" spans="1:17">
      <c r="C41" s="2"/>
      <c r="Q41" s="160"/>
    </row>
    <row r="42" spans="1:17">
      <c r="C42" s="185"/>
      <c r="Q42" s="160"/>
    </row>
    <row r="43" spans="1:17">
      <c r="Q43" s="160"/>
    </row>
    <row r="44" spans="1:17">
      <c r="Q44" s="160"/>
    </row>
    <row r="45" spans="1:17">
      <c r="H45" s="30"/>
      <c r="Q45" s="160"/>
    </row>
    <row r="46" spans="1:17">
      <c r="H46" s="30"/>
      <c r="Q46" s="160"/>
    </row>
    <row r="47" spans="1:17">
      <c r="H47" s="30"/>
      <c r="Q47" s="160"/>
    </row>
    <row r="48" spans="1:17">
      <c r="H48" s="36"/>
      <c r="Q48" s="160"/>
    </row>
    <row r="49" spans="8:17">
      <c r="H49" s="30"/>
      <c r="Q49" s="160"/>
    </row>
    <row r="50" spans="8:17">
      <c r="H50" s="36"/>
      <c r="Q50" s="160"/>
    </row>
    <row r="51" spans="8:17">
      <c r="H51" s="36"/>
      <c r="Q51" s="160"/>
    </row>
    <row r="52" spans="8:17">
      <c r="H52" s="36"/>
      <c r="Q52" s="160"/>
    </row>
    <row r="53" spans="8:17">
      <c r="H53" s="36"/>
      <c r="Q53" s="160"/>
    </row>
    <row r="54" spans="8:17">
      <c r="H54" s="30"/>
      <c r="Q54" s="160"/>
    </row>
    <row r="55" spans="8:17">
      <c r="H55" s="30"/>
      <c r="Q55" s="160"/>
    </row>
    <row r="56" spans="8:17">
      <c r="H56" s="30"/>
      <c r="Q56" s="160"/>
    </row>
    <row r="57" spans="8:17">
      <c r="H57" s="30"/>
      <c r="Q57" s="160"/>
    </row>
    <row r="58" spans="8:17">
      <c r="H58" s="30"/>
      <c r="Q58" s="160"/>
    </row>
    <row r="59" spans="8:17">
      <c r="H59" s="30"/>
      <c r="Q59" s="160"/>
    </row>
    <row r="60" spans="8:17">
      <c r="H60" s="30"/>
      <c r="Q60" s="160"/>
    </row>
    <row r="61" spans="8:17">
      <c r="H61" s="41"/>
      <c r="Q61" s="160"/>
    </row>
    <row r="62" spans="8:17">
      <c r="H62" s="41"/>
      <c r="Q62" s="160"/>
    </row>
    <row r="63" spans="8:17">
      <c r="H63" s="36"/>
    </row>
    <row r="64" spans="8:17">
      <c r="H64" s="36"/>
    </row>
    <row r="65" spans="8:8">
      <c r="H65" s="36"/>
    </row>
    <row r="66" spans="8:8">
      <c r="H66" s="36"/>
    </row>
    <row r="67" spans="8:8">
      <c r="H67" s="41"/>
    </row>
  </sheetData>
  <mergeCells count="4">
    <mergeCell ref="G4:I4"/>
    <mergeCell ref="G5:I5"/>
    <mergeCell ref="C2:O2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63"/>
  <sheetViews>
    <sheetView showGridLines="0" zoomScaleNormal="100" workbookViewId="0">
      <selection activeCell="C2" sqref="C2:K2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</cols>
  <sheetData>
    <row r="1" spans="3:16" ht="12" customHeight="1">
      <c r="M1" s="160"/>
    </row>
    <row r="2" spans="3:16" ht="18.75" customHeight="1">
      <c r="C2" s="279" t="s">
        <v>127</v>
      </c>
      <c r="D2" s="279"/>
      <c r="E2" s="279"/>
      <c r="F2" s="279"/>
      <c r="G2" s="279"/>
      <c r="H2" s="279"/>
      <c r="I2" s="279"/>
      <c r="J2" s="279"/>
      <c r="K2" s="279"/>
      <c r="M2" s="160"/>
    </row>
    <row r="3" spans="3:16" ht="12" customHeight="1" thickBot="1">
      <c r="C3" s="16"/>
      <c r="D3" s="16"/>
      <c r="E3" s="16"/>
      <c r="F3" s="17"/>
      <c r="G3" s="18"/>
      <c r="H3" s="23"/>
      <c r="I3" s="22"/>
      <c r="J3" s="148"/>
      <c r="K3" s="144"/>
      <c r="M3" s="160"/>
    </row>
    <row r="4" spans="3:16" ht="12" customHeight="1">
      <c r="C4" s="22"/>
      <c r="D4" s="72"/>
      <c r="E4" s="22"/>
      <c r="F4" s="72"/>
      <c r="G4" s="73" t="s">
        <v>0</v>
      </c>
      <c r="H4" s="243"/>
      <c r="I4" s="73" t="s">
        <v>0</v>
      </c>
      <c r="J4" s="144"/>
      <c r="K4" s="73" t="s">
        <v>1</v>
      </c>
      <c r="M4" s="160"/>
    </row>
    <row r="5" spans="3:16" ht="12" customHeight="1">
      <c r="C5" s="251" t="s">
        <v>12</v>
      </c>
      <c r="D5" s="72"/>
      <c r="E5" s="250" t="s">
        <v>13</v>
      </c>
      <c r="F5" s="72"/>
      <c r="G5" s="244">
        <v>2020</v>
      </c>
      <c r="H5" s="25"/>
      <c r="I5" s="244">
        <v>2019</v>
      </c>
      <c r="J5" s="144"/>
      <c r="K5" s="246">
        <v>2019</v>
      </c>
      <c r="M5" s="160"/>
    </row>
    <row r="6" spans="3:16" ht="12" customHeight="1">
      <c r="C6" s="22"/>
      <c r="D6" s="72"/>
      <c r="E6" s="22"/>
      <c r="F6" s="72"/>
      <c r="G6" s="25"/>
      <c r="H6" s="76"/>
      <c r="I6" s="76"/>
      <c r="J6" s="144"/>
      <c r="K6" s="144"/>
      <c r="M6" s="160"/>
    </row>
    <row r="7" spans="3:16" ht="12" customHeight="1">
      <c r="C7" s="107" t="s">
        <v>42</v>
      </c>
      <c r="D7" s="134"/>
      <c r="E7" s="135"/>
      <c r="F7" s="74"/>
      <c r="G7" s="75"/>
      <c r="H7" s="78"/>
      <c r="I7" s="76"/>
      <c r="J7" s="144"/>
      <c r="K7" s="144"/>
      <c r="M7" s="160"/>
    </row>
    <row r="8" spans="3:16" ht="12" customHeight="1">
      <c r="C8" s="76" t="s">
        <v>43</v>
      </c>
      <c r="D8" s="78"/>
      <c r="E8" s="136">
        <v>11</v>
      </c>
      <c r="F8" s="77"/>
      <c r="G8" s="30">
        <v>234.9</v>
      </c>
      <c r="H8" s="145"/>
      <c r="I8" s="30">
        <v>33.200000000000003</v>
      </c>
      <c r="J8" s="144"/>
      <c r="K8" s="30">
        <v>40.6</v>
      </c>
      <c r="M8" s="160"/>
    </row>
    <row r="9" spans="3:16" ht="12" customHeight="1">
      <c r="C9" s="77" t="s">
        <v>44</v>
      </c>
      <c r="D9" s="78"/>
      <c r="E9" s="136">
        <v>11</v>
      </c>
      <c r="F9" s="77"/>
      <c r="G9" s="30">
        <v>7.5</v>
      </c>
      <c r="H9" s="145"/>
      <c r="I9" s="30">
        <v>4</v>
      </c>
      <c r="J9" s="149"/>
      <c r="K9" s="30">
        <v>4.2</v>
      </c>
      <c r="M9" s="160"/>
    </row>
    <row r="10" spans="3:16" ht="12" customHeight="1">
      <c r="C10" s="77" t="s">
        <v>269</v>
      </c>
      <c r="D10" s="78"/>
      <c r="E10" s="25"/>
      <c r="F10" s="77"/>
      <c r="G10" s="30">
        <v>69.3</v>
      </c>
      <c r="H10" s="145"/>
      <c r="I10" s="30">
        <v>146.9</v>
      </c>
      <c r="J10" s="149"/>
      <c r="K10" s="30">
        <v>191.1</v>
      </c>
      <c r="M10" s="161"/>
    </row>
    <row r="11" spans="3:16" ht="12" customHeight="1">
      <c r="C11" s="77" t="s">
        <v>45</v>
      </c>
      <c r="D11" s="78"/>
      <c r="E11" s="25"/>
      <c r="F11" s="77"/>
      <c r="G11" s="30">
        <v>42.7</v>
      </c>
      <c r="H11" s="145"/>
      <c r="I11" s="30">
        <v>59.1</v>
      </c>
      <c r="J11" s="149"/>
      <c r="K11" s="30">
        <v>118.5</v>
      </c>
      <c r="M11" s="160"/>
      <c r="P11" s="225"/>
    </row>
    <row r="12" spans="3:16" ht="12" customHeight="1">
      <c r="C12" s="78" t="s">
        <v>46</v>
      </c>
      <c r="D12" s="78"/>
      <c r="E12" s="25"/>
      <c r="F12" s="77"/>
      <c r="G12" s="30">
        <v>66.400000000000006</v>
      </c>
      <c r="H12" s="145"/>
      <c r="I12" s="30">
        <v>58.9</v>
      </c>
      <c r="J12" s="149"/>
      <c r="K12" s="30">
        <v>71.7</v>
      </c>
      <c r="M12" s="160"/>
      <c r="P12" s="225"/>
    </row>
    <row r="13" spans="3:16" ht="12" customHeight="1">
      <c r="C13" s="79" t="s">
        <v>225</v>
      </c>
      <c r="D13" s="76"/>
      <c r="E13" s="25"/>
      <c r="F13" s="72"/>
      <c r="G13" s="39">
        <f>SUM(G8:G12)</f>
        <v>420.79999999999995</v>
      </c>
      <c r="H13" s="145"/>
      <c r="I13" s="39">
        <v>302.10000000000002</v>
      </c>
      <c r="J13" s="149"/>
      <c r="K13" s="39">
        <v>426.09999999999997</v>
      </c>
      <c r="M13" s="160"/>
      <c r="P13" s="225"/>
    </row>
    <row r="14" spans="3:16" ht="12" customHeight="1">
      <c r="C14" s="76" t="s">
        <v>47</v>
      </c>
      <c r="D14" s="78"/>
      <c r="E14" s="25">
        <v>9</v>
      </c>
      <c r="F14" s="77"/>
      <c r="G14" s="30">
        <v>985.9</v>
      </c>
      <c r="H14" s="145"/>
      <c r="I14" s="30">
        <v>1197.4000000000001</v>
      </c>
      <c r="J14" s="149"/>
      <c r="K14" s="30">
        <v>1132.4000000000001</v>
      </c>
      <c r="M14" s="160"/>
    </row>
    <row r="15" spans="3:16" ht="12" customHeight="1">
      <c r="C15" s="76" t="s">
        <v>48</v>
      </c>
      <c r="D15" s="78"/>
      <c r="E15" s="25">
        <v>10</v>
      </c>
      <c r="F15" s="77"/>
      <c r="G15" s="30">
        <v>647.79999999999995</v>
      </c>
      <c r="H15" s="145"/>
      <c r="I15" s="30">
        <v>676.4</v>
      </c>
      <c r="J15" s="149"/>
      <c r="K15" s="30">
        <v>558.6</v>
      </c>
      <c r="M15" s="160"/>
    </row>
    <row r="16" spans="3:16" ht="12" customHeight="1">
      <c r="C16" s="76" t="s">
        <v>44</v>
      </c>
      <c r="D16" s="78"/>
      <c r="E16" s="136">
        <v>11</v>
      </c>
      <c r="F16" s="77"/>
      <c r="G16" s="30">
        <v>38.200000000000003</v>
      </c>
      <c r="H16" s="145"/>
      <c r="I16" s="30">
        <v>38.799999999999997</v>
      </c>
      <c r="J16" s="149"/>
      <c r="K16" s="30">
        <v>38.799999999999997</v>
      </c>
      <c r="M16" s="160"/>
    </row>
    <row r="17" spans="1:16" ht="12" customHeight="1">
      <c r="C17" s="76" t="s">
        <v>192</v>
      </c>
      <c r="D17" s="78"/>
      <c r="E17" s="25"/>
      <c r="F17" s="77"/>
      <c r="G17" s="30">
        <v>17.899999999999999</v>
      </c>
      <c r="H17" s="145"/>
      <c r="I17" s="30">
        <v>53.9</v>
      </c>
      <c r="J17" s="149"/>
      <c r="K17" s="30">
        <v>44.6</v>
      </c>
      <c r="M17" s="160"/>
      <c r="P17" s="225"/>
    </row>
    <row r="18" spans="1:16" ht="12" customHeight="1">
      <c r="C18" s="81" t="s">
        <v>49</v>
      </c>
      <c r="D18" s="78"/>
      <c r="E18" s="25"/>
      <c r="F18" s="77"/>
      <c r="G18" s="30">
        <v>97.2</v>
      </c>
      <c r="H18" s="145"/>
      <c r="I18" s="30">
        <v>103.1</v>
      </c>
      <c r="J18" s="149"/>
      <c r="K18" s="30">
        <v>101.2</v>
      </c>
      <c r="M18" s="160"/>
      <c r="P18" s="225"/>
    </row>
    <row r="19" spans="1:16" ht="12" customHeight="1">
      <c r="C19" s="79" t="s">
        <v>226</v>
      </c>
      <c r="D19" s="76"/>
      <c r="E19" s="25"/>
      <c r="F19" s="72"/>
      <c r="G19" s="39">
        <f>SUM(G14:G18)</f>
        <v>1787</v>
      </c>
      <c r="H19" s="145"/>
      <c r="I19" s="39">
        <v>2069.6000000000004</v>
      </c>
      <c r="J19" s="149"/>
      <c r="K19" s="39">
        <v>1875.6</v>
      </c>
      <c r="M19" s="160"/>
    </row>
    <row r="20" spans="1:16" ht="12" customHeight="1">
      <c r="C20" s="76"/>
      <c r="D20" s="76"/>
      <c r="E20" s="25"/>
      <c r="F20" s="76"/>
      <c r="G20" s="30"/>
      <c r="H20" s="146"/>
      <c r="I20" s="30"/>
      <c r="J20" s="149"/>
      <c r="K20" s="30"/>
      <c r="M20" s="160"/>
    </row>
    <row r="21" spans="1:16" ht="12" customHeight="1">
      <c r="C21" s="79" t="s">
        <v>50</v>
      </c>
      <c r="D21" s="76"/>
      <c r="E21" s="25">
        <v>9</v>
      </c>
      <c r="F21" s="72"/>
      <c r="G21" s="39">
        <v>0</v>
      </c>
      <c r="H21" s="145"/>
      <c r="I21" s="39">
        <v>0</v>
      </c>
      <c r="J21" s="149"/>
      <c r="K21" s="39">
        <v>0</v>
      </c>
      <c r="M21" s="160"/>
    </row>
    <row r="22" spans="1:16" ht="12" customHeight="1">
      <c r="C22" s="80"/>
      <c r="D22" s="76"/>
      <c r="E22" s="25"/>
      <c r="F22" s="72"/>
      <c r="G22" s="30"/>
      <c r="H22" s="145"/>
      <c r="I22" s="30"/>
      <c r="J22" s="149"/>
      <c r="K22" s="30"/>
      <c r="M22" s="160"/>
    </row>
    <row r="23" spans="1:16" ht="12" customHeight="1">
      <c r="C23" s="249" t="s">
        <v>84</v>
      </c>
      <c r="D23" s="137"/>
      <c r="E23" s="135"/>
      <c r="F23" s="82"/>
      <c r="G23" s="248">
        <f>+G21+G19+G13</f>
        <v>2207.8000000000002</v>
      </c>
      <c r="H23" s="147"/>
      <c r="I23" s="248">
        <v>2371.7000000000003</v>
      </c>
      <c r="J23" s="149"/>
      <c r="K23" s="248">
        <v>2301.6999999999998</v>
      </c>
      <c r="M23" s="160"/>
    </row>
    <row r="24" spans="1:16" ht="12" customHeight="1">
      <c r="C24" s="76"/>
      <c r="D24" s="78"/>
      <c r="E24" s="25"/>
      <c r="F24" s="77"/>
      <c r="G24" s="83"/>
      <c r="H24" s="145"/>
      <c r="I24" s="83"/>
      <c r="J24" s="149"/>
      <c r="K24" s="83"/>
      <c r="M24" s="160"/>
    </row>
    <row r="25" spans="1:16" ht="12" customHeight="1">
      <c r="C25" s="108" t="s">
        <v>51</v>
      </c>
      <c r="D25" s="78"/>
      <c r="E25" s="138"/>
      <c r="F25" s="77"/>
      <c r="G25" s="36"/>
      <c r="H25" s="145"/>
      <c r="I25" s="36"/>
      <c r="J25" s="149"/>
      <c r="K25" s="36"/>
      <c r="M25" s="160"/>
    </row>
    <row r="26" spans="1:16" ht="12" customHeight="1">
      <c r="A26" s="7"/>
      <c r="C26" s="78" t="s">
        <v>232</v>
      </c>
      <c r="D26" s="78"/>
      <c r="E26" s="139">
        <v>11</v>
      </c>
      <c r="F26" s="77"/>
      <c r="G26" s="36">
        <v>199.9</v>
      </c>
      <c r="H26" s="145"/>
      <c r="I26" s="36">
        <v>51.2</v>
      </c>
      <c r="J26" s="149"/>
      <c r="K26" s="36">
        <v>443.2</v>
      </c>
      <c r="M26" s="160"/>
    </row>
    <row r="27" spans="1:16" ht="12" customHeight="1">
      <c r="A27" s="7"/>
      <c r="C27" s="78" t="s">
        <v>200</v>
      </c>
      <c r="D27" s="78"/>
      <c r="E27" s="139">
        <v>11</v>
      </c>
      <c r="F27" s="77"/>
      <c r="G27" s="36">
        <v>38.799999999999997</v>
      </c>
      <c r="H27" s="145"/>
      <c r="I27" s="36">
        <v>45.1</v>
      </c>
      <c r="J27" s="149"/>
      <c r="K27" s="36">
        <v>46.1</v>
      </c>
      <c r="M27" s="160"/>
    </row>
    <row r="28" spans="1:16" ht="12" customHeight="1">
      <c r="A28" s="7"/>
      <c r="C28" s="77" t="s">
        <v>52</v>
      </c>
      <c r="D28" s="78"/>
      <c r="E28" s="138"/>
      <c r="F28" s="77"/>
      <c r="G28" s="36">
        <v>52.7</v>
      </c>
      <c r="H28" s="145"/>
      <c r="I28" s="36">
        <v>48.9</v>
      </c>
      <c r="J28" s="149"/>
      <c r="K28" s="36">
        <v>56.1</v>
      </c>
      <c r="M28" s="160"/>
    </row>
    <row r="29" spans="1:16" ht="12" customHeight="1">
      <c r="C29" s="77" t="s">
        <v>53</v>
      </c>
      <c r="D29" s="78"/>
      <c r="E29" s="138"/>
      <c r="F29" s="77"/>
      <c r="G29" s="36">
        <v>130.70000000000002</v>
      </c>
      <c r="H29" s="145"/>
      <c r="I29" s="36">
        <v>142.5</v>
      </c>
      <c r="J29" s="149"/>
      <c r="K29" s="36">
        <v>128.20000000000002</v>
      </c>
      <c r="M29" s="160"/>
    </row>
    <row r="30" spans="1:16" ht="12" customHeight="1">
      <c r="C30" s="78" t="s">
        <v>54</v>
      </c>
      <c r="D30" s="78"/>
      <c r="E30" s="138"/>
      <c r="F30" s="78"/>
      <c r="G30" s="36">
        <v>156</v>
      </c>
      <c r="H30" s="145"/>
      <c r="I30" s="36">
        <v>196.6</v>
      </c>
      <c r="J30" s="149"/>
      <c r="K30" s="36">
        <v>123.9</v>
      </c>
      <c r="M30" s="160"/>
      <c r="O30" s="225"/>
    </row>
    <row r="31" spans="1:16" ht="12" customHeight="1">
      <c r="C31" s="72" t="s">
        <v>55</v>
      </c>
      <c r="D31" s="76"/>
      <c r="E31" s="25"/>
      <c r="F31" s="72"/>
      <c r="G31" s="30">
        <v>14.7</v>
      </c>
      <c r="H31" s="145"/>
      <c r="I31" s="30">
        <v>17.8</v>
      </c>
      <c r="J31" s="149"/>
      <c r="K31" s="30">
        <v>24.6</v>
      </c>
      <c r="M31" s="160"/>
    </row>
    <row r="32" spans="1:16" ht="12" customHeight="1">
      <c r="C32" s="80" t="s">
        <v>227</v>
      </c>
      <c r="D32" s="78"/>
      <c r="E32" s="25"/>
      <c r="F32" s="77"/>
      <c r="G32" s="39">
        <f>SUM(G26:G31)</f>
        <v>592.80000000000007</v>
      </c>
      <c r="H32" s="145"/>
      <c r="I32" s="39">
        <v>502.10000000000008</v>
      </c>
      <c r="J32" s="149"/>
      <c r="K32" s="39">
        <v>822.1</v>
      </c>
      <c r="M32" s="160"/>
    </row>
    <row r="33" spans="3:13" ht="12" customHeight="1">
      <c r="C33" s="78" t="s">
        <v>232</v>
      </c>
      <c r="D33" s="78"/>
      <c r="E33" s="136">
        <v>11</v>
      </c>
      <c r="F33" s="77"/>
      <c r="G33" s="36">
        <v>942.5</v>
      </c>
      <c r="H33" s="36"/>
      <c r="I33" s="36">
        <v>1051.5</v>
      </c>
      <c r="J33" s="36"/>
      <c r="K33" s="36">
        <v>641.20000000000005</v>
      </c>
      <c r="M33" s="160"/>
    </row>
    <row r="34" spans="3:13" ht="12" customHeight="1">
      <c r="C34" s="78" t="s">
        <v>200</v>
      </c>
      <c r="E34" s="136">
        <v>11</v>
      </c>
      <c r="G34" s="36">
        <v>130</v>
      </c>
      <c r="H34" s="36"/>
      <c r="I34" s="36">
        <v>175.4</v>
      </c>
      <c r="J34" s="36"/>
      <c r="K34" s="36">
        <v>151</v>
      </c>
      <c r="M34" s="160"/>
    </row>
    <row r="35" spans="3:13" ht="12" customHeight="1">
      <c r="C35" s="78" t="s">
        <v>56</v>
      </c>
      <c r="D35" s="78"/>
      <c r="E35" s="25"/>
      <c r="F35" s="77"/>
      <c r="G35" s="36">
        <v>0.1</v>
      </c>
      <c r="H35" s="145"/>
      <c r="I35" s="36">
        <v>0.8</v>
      </c>
      <c r="J35" s="149"/>
      <c r="K35" s="36">
        <v>0.1</v>
      </c>
      <c r="M35" s="160"/>
    </row>
    <row r="36" spans="3:13" ht="12" customHeight="1">
      <c r="C36" s="77" t="s">
        <v>193</v>
      </c>
      <c r="D36" s="78"/>
      <c r="E36" s="25"/>
      <c r="F36" s="77"/>
      <c r="G36" s="36">
        <v>68.7</v>
      </c>
      <c r="H36" s="145"/>
      <c r="I36" s="36">
        <v>45.1</v>
      </c>
      <c r="J36" s="149"/>
      <c r="K36" s="36">
        <v>50.2</v>
      </c>
      <c r="M36" s="160"/>
    </row>
    <row r="37" spans="3:13" ht="12" customHeight="1">
      <c r="C37" s="79" t="s">
        <v>228</v>
      </c>
      <c r="D37" s="78"/>
      <c r="E37" s="25"/>
      <c r="F37" s="77"/>
      <c r="G37" s="39">
        <f>SUM(G33:G36)</f>
        <v>1141.3</v>
      </c>
      <c r="H37" s="145"/>
      <c r="I37" s="39">
        <v>1272.8</v>
      </c>
      <c r="J37" s="149"/>
      <c r="K37" s="39">
        <v>842.50000000000011</v>
      </c>
      <c r="M37" s="160"/>
    </row>
    <row r="38" spans="3:13" ht="12" customHeight="1">
      <c r="C38" s="72"/>
      <c r="D38" s="78"/>
      <c r="E38" s="25"/>
      <c r="F38" s="77"/>
      <c r="G38" s="30"/>
      <c r="H38" s="145"/>
      <c r="I38" s="30"/>
      <c r="J38" s="149"/>
      <c r="K38" s="30"/>
      <c r="M38" s="160"/>
    </row>
    <row r="39" spans="3:13" ht="12" customHeight="1">
      <c r="C39" s="76" t="s">
        <v>57</v>
      </c>
      <c r="D39" s="78"/>
      <c r="E39" s="25"/>
      <c r="F39" s="77"/>
      <c r="J39" s="7"/>
      <c r="M39" s="160"/>
    </row>
    <row r="40" spans="3:13" ht="12" customHeight="1">
      <c r="C40" s="76" t="s">
        <v>287</v>
      </c>
      <c r="D40" s="78"/>
      <c r="E40" s="25"/>
      <c r="F40" s="77"/>
      <c r="G40" s="30">
        <f>+Equity!E23</f>
        <v>154.19999999999999</v>
      </c>
      <c r="H40" s="145"/>
      <c r="I40" s="30">
        <v>138.5</v>
      </c>
      <c r="J40" s="149"/>
      <c r="K40" s="30">
        <v>138.5</v>
      </c>
      <c r="M40" s="160"/>
    </row>
    <row r="41" spans="3:13" ht="12" customHeight="1">
      <c r="C41" s="81" t="s">
        <v>58</v>
      </c>
      <c r="D41" s="78"/>
      <c r="E41" s="25"/>
      <c r="F41" s="78"/>
      <c r="G41" s="31">
        <f>+Equity!G23</f>
        <v>927.7</v>
      </c>
      <c r="H41" s="145"/>
      <c r="I41" s="31">
        <v>850.80000000000007</v>
      </c>
      <c r="J41" s="149"/>
      <c r="K41" s="31">
        <v>852.5</v>
      </c>
      <c r="M41" s="160"/>
    </row>
    <row r="42" spans="3:13" ht="12" customHeight="1">
      <c r="C42" s="76" t="s">
        <v>59</v>
      </c>
      <c r="D42" s="78"/>
      <c r="E42" s="25"/>
      <c r="F42" s="78"/>
      <c r="G42" s="30">
        <f>SUM(G40:G41)</f>
        <v>1081.9000000000001</v>
      </c>
      <c r="H42" s="145"/>
      <c r="I42" s="30">
        <v>989.30000000000007</v>
      </c>
      <c r="J42" s="149"/>
      <c r="K42" s="30">
        <v>991</v>
      </c>
      <c r="M42" s="160"/>
    </row>
    <row r="43" spans="3:13" ht="12" customHeight="1">
      <c r="C43" s="76" t="s">
        <v>60</v>
      </c>
      <c r="D43" s="78"/>
      <c r="E43" s="25"/>
      <c r="F43" s="78"/>
      <c r="G43" s="30">
        <f>+Equity!I23</f>
        <v>-594.72406714655915</v>
      </c>
      <c r="H43" s="145"/>
      <c r="I43" s="30">
        <v>-384.8856590000002</v>
      </c>
      <c r="J43" s="149"/>
      <c r="K43" s="30">
        <v>-346.4671364200002</v>
      </c>
      <c r="M43" s="160"/>
    </row>
    <row r="44" spans="3:13" ht="12" customHeight="1">
      <c r="C44" s="76" t="s">
        <v>61</v>
      </c>
      <c r="D44" s="78"/>
      <c r="E44" s="25"/>
      <c r="F44" s="78"/>
      <c r="G44" s="30">
        <f>+Equity!K23</f>
        <v>-13.5</v>
      </c>
      <c r="H44" s="145"/>
      <c r="I44" s="30">
        <v>-7.6000000000000014</v>
      </c>
      <c r="J44" s="149"/>
      <c r="K44" s="30">
        <v>-7.4000000000000012</v>
      </c>
      <c r="M44" s="160"/>
    </row>
    <row r="45" spans="3:13" ht="12" customHeight="1">
      <c r="C45" s="80" t="s">
        <v>229</v>
      </c>
      <c r="D45" s="78"/>
      <c r="E45" s="136"/>
      <c r="F45" s="77"/>
      <c r="G45" s="39">
        <f>SUM(G42:G44)</f>
        <v>473.67593285344094</v>
      </c>
      <c r="H45" s="78"/>
      <c r="I45" s="39">
        <v>596.8143409999999</v>
      </c>
      <c r="J45" s="149"/>
      <c r="K45" s="39">
        <v>637.13286357999982</v>
      </c>
      <c r="M45" s="160"/>
    </row>
    <row r="46" spans="3:13" ht="12" customHeight="1">
      <c r="C46" s="249" t="s">
        <v>167</v>
      </c>
      <c r="D46" s="137"/>
      <c r="E46" s="135"/>
      <c r="F46" s="82"/>
      <c r="G46" s="248">
        <f>+G45+G37+G32</f>
        <v>2207.7759328534412</v>
      </c>
      <c r="H46" s="147"/>
      <c r="I46" s="248">
        <v>2371.7143409999999</v>
      </c>
      <c r="J46" s="149"/>
      <c r="K46" s="248">
        <v>2301.73286358</v>
      </c>
      <c r="M46" s="160"/>
    </row>
    <row r="47" spans="3:13" ht="12" customHeight="1">
      <c r="C47" s="144"/>
      <c r="D47" s="149"/>
      <c r="E47" s="149"/>
      <c r="F47" s="144"/>
      <c r="G47" s="144"/>
      <c r="H47" s="144"/>
      <c r="I47" s="144"/>
      <c r="J47" s="144"/>
      <c r="K47" s="144"/>
      <c r="M47" s="160"/>
    </row>
    <row r="48" spans="3:13" ht="12" customHeight="1">
      <c r="C48" s="144"/>
      <c r="D48" s="149"/>
      <c r="E48" s="149"/>
      <c r="F48" s="144"/>
      <c r="G48" s="207"/>
      <c r="H48" s="208"/>
      <c r="I48" s="207"/>
      <c r="J48" s="208"/>
      <c r="K48" s="207"/>
      <c r="M48" s="160"/>
    </row>
    <row r="49" spans="13:13" ht="12" customHeight="1">
      <c r="M49" s="160"/>
    </row>
    <row r="50" spans="13:13" ht="12" customHeight="1">
      <c r="M50" s="160"/>
    </row>
    <row r="51" spans="13:13" ht="12" customHeight="1">
      <c r="M51" s="160"/>
    </row>
    <row r="52" spans="13:13" ht="12" customHeight="1">
      <c r="M52" s="160"/>
    </row>
    <row r="53" spans="13:13">
      <c r="M53" s="160"/>
    </row>
    <row r="54" spans="13:13">
      <c r="M54" s="160"/>
    </row>
    <row r="55" spans="13:13">
      <c r="M55" s="160"/>
    </row>
    <row r="56" spans="13:13">
      <c r="M56" s="160"/>
    </row>
    <row r="57" spans="13:13">
      <c r="M57" s="160"/>
    </row>
    <row r="58" spans="13:13">
      <c r="M58" s="160"/>
    </row>
    <row r="59" spans="13:13">
      <c r="M59" s="160"/>
    </row>
    <row r="60" spans="13:13">
      <c r="M60" s="160"/>
    </row>
    <row r="61" spans="13:13">
      <c r="M61" s="160"/>
    </row>
    <row r="62" spans="13:13">
      <c r="M62" s="160"/>
    </row>
    <row r="63" spans="13:13">
      <c r="M63" s="160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O38"/>
  <sheetViews>
    <sheetView showGridLines="0" workbookViewId="0">
      <selection activeCell="C2" sqref="C2:M2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2:15" ht="12" customHeight="1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O1" s="160"/>
    </row>
    <row r="2" spans="2:15" ht="18.75" customHeight="1">
      <c r="C2" s="277" t="s">
        <v>65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O2" s="160"/>
    </row>
    <row r="3" spans="2:15" ht="12" customHeight="1" thickBot="1">
      <c r="C3" s="16"/>
      <c r="D3" s="16"/>
      <c r="E3" s="16"/>
      <c r="F3" s="17"/>
      <c r="G3" s="18"/>
      <c r="H3" s="18"/>
      <c r="I3" s="18"/>
      <c r="J3" s="86"/>
      <c r="K3" s="86"/>
      <c r="L3" s="71"/>
      <c r="M3" s="71"/>
      <c r="O3" s="160"/>
    </row>
    <row r="4" spans="2:15" ht="12" customHeight="1">
      <c r="C4" s="70"/>
      <c r="D4" s="70"/>
      <c r="E4" s="100"/>
      <c r="F4" s="100"/>
      <c r="G4" s="100"/>
      <c r="H4" s="100"/>
      <c r="I4" s="100"/>
      <c r="J4" s="100"/>
      <c r="K4" s="100"/>
      <c r="L4" s="100"/>
      <c r="M4" s="100"/>
      <c r="O4" s="160"/>
    </row>
    <row r="5" spans="2:15" ht="12" customHeight="1">
      <c r="C5" s="70"/>
      <c r="D5" s="70"/>
      <c r="E5" s="100"/>
      <c r="F5" s="100"/>
      <c r="G5" s="100"/>
      <c r="H5" s="100"/>
      <c r="I5" s="100"/>
      <c r="J5" s="100"/>
      <c r="K5" s="100"/>
      <c r="L5" s="100"/>
      <c r="M5" s="100"/>
      <c r="O5" s="160"/>
    </row>
    <row r="6" spans="2:15" ht="12" customHeight="1">
      <c r="C6" s="90" t="s">
        <v>293</v>
      </c>
      <c r="D6" s="89"/>
      <c r="E6" s="105"/>
      <c r="F6" s="105"/>
      <c r="G6" s="105"/>
      <c r="H6" s="105"/>
      <c r="I6" s="105"/>
      <c r="J6" s="105"/>
      <c r="K6" s="105"/>
      <c r="L6" s="105"/>
      <c r="M6" s="105"/>
      <c r="O6" s="160"/>
    </row>
    <row r="7" spans="2:15" ht="12" customHeight="1">
      <c r="C7" s="91" t="s">
        <v>6</v>
      </c>
      <c r="D7" s="217"/>
      <c r="E7" s="280" t="s">
        <v>66</v>
      </c>
      <c r="F7" s="280"/>
      <c r="G7" s="280"/>
      <c r="H7" s="280"/>
      <c r="I7" s="280"/>
      <c r="J7" s="280"/>
      <c r="K7" s="280"/>
      <c r="L7" s="87"/>
      <c r="M7" s="87"/>
      <c r="O7" s="160"/>
    </row>
    <row r="8" spans="2:15" ht="12" customHeight="1">
      <c r="C8" s="92"/>
      <c r="D8" s="218"/>
      <c r="E8" s="93" t="s">
        <v>67</v>
      </c>
      <c r="F8" s="94"/>
      <c r="G8" s="93" t="s">
        <v>68</v>
      </c>
      <c r="H8" s="19"/>
      <c r="I8" s="93"/>
      <c r="J8" s="93" t="s">
        <v>6</v>
      </c>
      <c r="K8" s="94" t="s">
        <v>69</v>
      </c>
      <c r="L8" s="94"/>
      <c r="M8" s="94"/>
      <c r="O8" s="160"/>
    </row>
    <row r="9" spans="2:15" ht="12" customHeight="1">
      <c r="C9" s="92"/>
      <c r="D9" s="218"/>
      <c r="E9" s="95" t="s">
        <v>70</v>
      </c>
      <c r="F9" s="94"/>
      <c r="G9" s="93" t="s">
        <v>71</v>
      </c>
      <c r="H9" s="19"/>
      <c r="I9" s="93" t="s">
        <v>72</v>
      </c>
      <c r="J9" s="93" t="s">
        <v>6</v>
      </c>
      <c r="K9" s="94" t="s">
        <v>73</v>
      </c>
      <c r="L9" s="94"/>
      <c r="M9" s="94" t="s">
        <v>74</v>
      </c>
      <c r="O9" s="160"/>
    </row>
    <row r="10" spans="2:15" ht="12" customHeight="1">
      <c r="C10" s="88" t="s">
        <v>75</v>
      </c>
      <c r="D10" s="219"/>
      <c r="E10" s="96" t="s">
        <v>76</v>
      </c>
      <c r="F10" s="98"/>
      <c r="G10" s="96" t="s">
        <v>70</v>
      </c>
      <c r="H10" s="98"/>
      <c r="I10" s="21" t="s">
        <v>77</v>
      </c>
      <c r="J10" s="97" t="s">
        <v>6</v>
      </c>
      <c r="K10" s="96" t="s">
        <v>78</v>
      </c>
      <c r="L10" s="98"/>
      <c r="M10" s="96" t="s">
        <v>79</v>
      </c>
      <c r="O10" s="160"/>
    </row>
    <row r="11" spans="2:15" ht="12" customHeight="1">
      <c r="C11" s="70" t="s">
        <v>294</v>
      </c>
      <c r="D11" s="70"/>
      <c r="E11" s="101">
        <v>138.5</v>
      </c>
      <c r="F11" s="100">
        <v>0</v>
      </c>
      <c r="G11" s="101">
        <v>850.1</v>
      </c>
      <c r="H11" s="101">
        <v>0</v>
      </c>
      <c r="I11" s="101">
        <v>-257.2</v>
      </c>
      <c r="J11" s="101">
        <v>0</v>
      </c>
      <c r="K11" s="101">
        <v>-9.6</v>
      </c>
      <c r="L11" s="100"/>
      <c r="M11" s="100">
        <v>721.8</v>
      </c>
      <c r="O11" s="160"/>
    </row>
    <row r="12" spans="2:15" ht="12" customHeight="1">
      <c r="C12" s="66" t="s">
        <v>80</v>
      </c>
      <c r="D12" s="10"/>
      <c r="E12" s="103">
        <v>0</v>
      </c>
      <c r="F12" s="103"/>
      <c r="G12" s="103">
        <v>0</v>
      </c>
      <c r="H12" s="103"/>
      <c r="I12" s="103">
        <f>+'IS and OCI'!O24</f>
        <v>-71.667136419999963</v>
      </c>
      <c r="J12" s="103"/>
      <c r="K12" s="103">
        <v>0</v>
      </c>
      <c r="L12" s="103"/>
      <c r="M12" s="103">
        <f>SUM(E12:K12)</f>
        <v>-71.667136419999963</v>
      </c>
      <c r="O12" s="160"/>
    </row>
    <row r="13" spans="2:15" ht="12" customHeight="1">
      <c r="C13" s="66" t="s">
        <v>81</v>
      </c>
      <c r="D13" s="10"/>
      <c r="E13" s="103">
        <v>0</v>
      </c>
      <c r="F13" s="103"/>
      <c r="G13" s="103">
        <v>0</v>
      </c>
      <c r="H13" s="103"/>
      <c r="I13" s="103">
        <f>+'IS and OCI'!O27</f>
        <v>-8.1</v>
      </c>
      <c r="J13" s="103"/>
      <c r="K13" s="103">
        <f>+'IS and OCI'!O28</f>
        <v>2.2000000000000002</v>
      </c>
      <c r="L13" s="103"/>
      <c r="M13" s="103">
        <f>SUM(E13:K13)</f>
        <v>-5.8999999999999995</v>
      </c>
      <c r="O13" s="160"/>
    </row>
    <row r="14" spans="2:15" ht="12" customHeight="1">
      <c r="C14" s="58" t="s">
        <v>82</v>
      </c>
      <c r="D14" s="10"/>
      <c r="E14" s="103">
        <v>0</v>
      </c>
      <c r="F14" s="103"/>
      <c r="G14" s="103">
        <v>3.4</v>
      </c>
      <c r="H14" s="103" t="s">
        <v>6</v>
      </c>
      <c r="I14" s="103">
        <v>0</v>
      </c>
      <c r="J14" s="103"/>
      <c r="K14" s="103">
        <v>0</v>
      </c>
      <c r="L14" s="103"/>
      <c r="M14" s="103">
        <f>SUM(E14:K14)</f>
        <v>3.4</v>
      </c>
      <c r="O14" s="160"/>
    </row>
    <row r="15" spans="2:15" ht="12" customHeight="1">
      <c r="C15" s="58" t="s">
        <v>83</v>
      </c>
      <c r="D15" s="10"/>
      <c r="E15" s="103">
        <v>0</v>
      </c>
      <c r="F15" s="103"/>
      <c r="G15" s="103">
        <v>-1</v>
      </c>
      <c r="H15" s="103"/>
      <c r="I15" s="103">
        <v>0</v>
      </c>
      <c r="J15" s="103"/>
      <c r="K15" s="103">
        <v>0</v>
      </c>
      <c r="L15" s="103"/>
      <c r="M15" s="103">
        <f>SUM(E15:K15)</f>
        <v>-1</v>
      </c>
      <c r="O15" s="160"/>
    </row>
    <row r="16" spans="2:15" ht="12" customHeight="1">
      <c r="B16" s="7"/>
      <c r="C16" s="58" t="s">
        <v>260</v>
      </c>
      <c r="D16" s="10"/>
      <c r="E16" s="103">
        <v>0</v>
      </c>
      <c r="F16" s="103"/>
      <c r="G16" s="103">
        <v>0</v>
      </c>
      <c r="H16" s="221"/>
      <c r="I16" s="103">
        <v>-9.5</v>
      </c>
      <c r="J16" s="221"/>
      <c r="K16" s="103">
        <v>0</v>
      </c>
      <c r="L16" s="99"/>
      <c r="M16" s="103">
        <f>SUM(E16:K16)</f>
        <v>-9.5</v>
      </c>
      <c r="O16" s="160"/>
    </row>
    <row r="17" spans="3:15" ht="12" customHeight="1">
      <c r="C17" s="61" t="s">
        <v>259</v>
      </c>
      <c r="D17" s="70"/>
      <c r="E17" s="104">
        <f>SUM(E11:E16)</f>
        <v>138.5</v>
      </c>
      <c r="F17" s="104"/>
      <c r="G17" s="104">
        <f>SUM(G11:G16)</f>
        <v>852.5</v>
      </c>
      <c r="H17" s="104"/>
      <c r="I17" s="104">
        <f>SUM(I11:I16)</f>
        <v>-346.46713641999997</v>
      </c>
      <c r="J17" s="104"/>
      <c r="K17" s="104">
        <f>SUM(K11:K16)</f>
        <v>-7.3999999999999995</v>
      </c>
      <c r="L17" s="104"/>
      <c r="M17" s="104">
        <f>SUM(M11:M16)</f>
        <v>637.13286358000005</v>
      </c>
      <c r="O17" s="160"/>
    </row>
    <row r="18" spans="3:15" ht="12" customHeight="1">
      <c r="C18" s="66" t="s">
        <v>80</v>
      </c>
      <c r="D18" s="220"/>
      <c r="E18" s="103">
        <v>0</v>
      </c>
      <c r="F18" s="103"/>
      <c r="G18" s="103">
        <v>0</v>
      </c>
      <c r="H18" s="103"/>
      <c r="I18" s="103">
        <f>+'IS and OCI'!K24</f>
        <v>-228.75693072655918</v>
      </c>
      <c r="J18" s="103"/>
      <c r="K18" s="103">
        <v>0</v>
      </c>
      <c r="L18" s="103"/>
      <c r="M18" s="103">
        <f>SUM(E18:K18)</f>
        <v>-228.75693072655918</v>
      </c>
      <c r="O18" s="160"/>
    </row>
    <row r="19" spans="3:15" ht="12" customHeight="1">
      <c r="C19" s="66" t="s">
        <v>81</v>
      </c>
      <c r="D19" s="220"/>
      <c r="E19" s="103">
        <v>0</v>
      </c>
      <c r="F19" s="103"/>
      <c r="G19" s="103">
        <v>0</v>
      </c>
      <c r="H19" s="103"/>
      <c r="I19" s="103">
        <f>+'IS and OCI'!K27</f>
        <v>-19.5</v>
      </c>
      <c r="J19" s="103"/>
      <c r="K19" s="103">
        <f>+'IS and OCI'!K28</f>
        <v>-6.1</v>
      </c>
      <c r="L19" s="103"/>
      <c r="M19" s="103">
        <f>SUM(E19:K19)</f>
        <v>-25.6</v>
      </c>
      <c r="O19" s="160"/>
    </row>
    <row r="20" spans="3:15" ht="12" customHeight="1">
      <c r="C20" s="66" t="s">
        <v>267</v>
      </c>
      <c r="D20" s="220"/>
      <c r="E20" s="103">
        <v>15.7</v>
      </c>
      <c r="F20" s="103"/>
      <c r="G20" s="103">
        <v>73.7</v>
      </c>
      <c r="H20" s="103"/>
      <c r="I20" s="103">
        <v>0</v>
      </c>
      <c r="J20" s="103"/>
      <c r="K20" s="103">
        <v>0</v>
      </c>
      <c r="L20" s="103"/>
      <c r="M20" s="103">
        <f>SUM(E20:K20)</f>
        <v>89.4</v>
      </c>
      <c r="O20" s="160"/>
    </row>
    <row r="21" spans="3:15" ht="14.25" customHeight="1">
      <c r="C21" s="58" t="s">
        <v>82</v>
      </c>
      <c r="D21" s="220"/>
      <c r="E21" s="103">
        <v>0</v>
      </c>
      <c r="F21" s="103"/>
      <c r="G21" s="103">
        <v>1.7</v>
      </c>
      <c r="H21" s="103"/>
      <c r="I21" s="103">
        <v>0</v>
      </c>
      <c r="J21" s="103"/>
      <c r="K21" s="103">
        <v>0</v>
      </c>
      <c r="L21" s="103"/>
      <c r="M21" s="103">
        <f t="shared" ref="M21:M22" si="0">SUM(E21:K21)</f>
        <v>1.7</v>
      </c>
      <c r="O21" s="160"/>
    </row>
    <row r="22" spans="3:15" ht="14.25" customHeight="1">
      <c r="C22" s="58" t="s">
        <v>83</v>
      </c>
      <c r="D22" s="220"/>
      <c r="E22" s="103">
        <v>0</v>
      </c>
      <c r="F22" s="103"/>
      <c r="G22" s="103">
        <v>-0.2</v>
      </c>
      <c r="H22" s="103"/>
      <c r="I22" s="103">
        <v>0</v>
      </c>
      <c r="J22" s="103"/>
      <c r="K22" s="103">
        <v>0</v>
      </c>
      <c r="L22" s="103"/>
      <c r="M22" s="103">
        <f t="shared" si="0"/>
        <v>-0.2</v>
      </c>
      <c r="O22" s="160"/>
    </row>
    <row r="23" spans="3:15" ht="12" customHeight="1">
      <c r="C23" s="61" t="s">
        <v>295</v>
      </c>
      <c r="D23" s="10"/>
      <c r="E23" s="104">
        <f>SUM(E17:E22)</f>
        <v>154.19999999999999</v>
      </c>
      <c r="F23" s="104"/>
      <c r="G23" s="104">
        <f>SUM(G17:G22)</f>
        <v>927.7</v>
      </c>
      <c r="H23" s="104"/>
      <c r="I23" s="104">
        <f>SUM(I17:I22)</f>
        <v>-594.72406714655915</v>
      </c>
      <c r="J23" s="104"/>
      <c r="K23" s="104">
        <f>SUM(K17:K22)</f>
        <v>-13.5</v>
      </c>
      <c r="L23" s="104"/>
      <c r="M23" s="104">
        <f>SUM(M17:M22)</f>
        <v>473.67593285344083</v>
      </c>
      <c r="O23" s="160"/>
    </row>
    <row r="24" spans="3:15" ht="12" customHeight="1">
      <c r="C24" s="58"/>
      <c r="D24" s="10"/>
      <c r="F24" s="10"/>
      <c r="H24" s="10"/>
      <c r="J24" s="10"/>
      <c r="O24" s="160"/>
    </row>
    <row r="25" spans="3:15" ht="12" customHeight="1">
      <c r="D25" s="10"/>
      <c r="J25" s="10"/>
      <c r="O25" s="160"/>
    </row>
    <row r="26" spans="3:15" ht="12" customHeight="1">
      <c r="C26" s="90" t="s">
        <v>296</v>
      </c>
      <c r="D26" s="89"/>
      <c r="E26" s="89"/>
      <c r="F26" s="105"/>
      <c r="G26" s="105"/>
      <c r="H26" s="105"/>
      <c r="I26" s="105"/>
      <c r="J26" s="105"/>
      <c r="K26" s="105"/>
      <c r="L26" s="105"/>
      <c r="M26" s="105"/>
      <c r="N26" s="105"/>
      <c r="O26" s="160"/>
    </row>
    <row r="27" spans="3:15" ht="12" customHeight="1">
      <c r="C27" s="91" t="s">
        <v>6</v>
      </c>
      <c r="D27" s="217"/>
      <c r="E27" s="280" t="s">
        <v>66</v>
      </c>
      <c r="F27" s="280"/>
      <c r="G27" s="280"/>
      <c r="H27" s="280"/>
      <c r="I27" s="280"/>
      <c r="J27" s="280"/>
      <c r="K27" s="280"/>
      <c r="L27" s="87"/>
      <c r="M27" s="87"/>
      <c r="O27" s="160"/>
    </row>
    <row r="28" spans="3:15" ht="12" customHeight="1">
      <c r="C28" s="92"/>
      <c r="D28" s="218"/>
      <c r="E28" s="93" t="s">
        <v>67</v>
      </c>
      <c r="F28" s="94"/>
      <c r="G28" s="93" t="s">
        <v>68</v>
      </c>
      <c r="H28" s="184"/>
      <c r="I28" s="93"/>
      <c r="J28" s="93" t="s">
        <v>6</v>
      </c>
      <c r="K28" s="94" t="s">
        <v>69</v>
      </c>
      <c r="L28" s="94"/>
      <c r="M28" s="94"/>
      <c r="O28" s="160"/>
    </row>
    <row r="29" spans="3:15" ht="12" customHeight="1">
      <c r="C29" s="92"/>
      <c r="D29" s="218"/>
      <c r="E29" s="95" t="s">
        <v>70</v>
      </c>
      <c r="F29" s="94"/>
      <c r="G29" s="93" t="s">
        <v>71</v>
      </c>
      <c r="H29" s="184"/>
      <c r="I29" s="93" t="s">
        <v>72</v>
      </c>
      <c r="J29" s="93" t="s">
        <v>6</v>
      </c>
      <c r="K29" s="94" t="s">
        <v>73</v>
      </c>
      <c r="L29" s="94"/>
      <c r="M29" s="94" t="s">
        <v>74</v>
      </c>
      <c r="O29" s="160"/>
    </row>
    <row r="30" spans="3:15" ht="12" customHeight="1">
      <c r="C30" s="88" t="s">
        <v>75</v>
      </c>
      <c r="D30" s="219"/>
      <c r="E30" s="96" t="s">
        <v>76</v>
      </c>
      <c r="F30" s="98"/>
      <c r="G30" s="96" t="s">
        <v>70</v>
      </c>
      <c r="H30" s="98"/>
      <c r="I30" s="21" t="s">
        <v>77</v>
      </c>
      <c r="J30" s="97" t="s">
        <v>6</v>
      </c>
      <c r="K30" s="96" t="s">
        <v>78</v>
      </c>
      <c r="L30" s="98"/>
      <c r="M30" s="96" t="s">
        <v>79</v>
      </c>
      <c r="O30" s="160"/>
    </row>
    <row r="31" spans="3:15" ht="12" customHeight="1">
      <c r="C31" s="70" t="str">
        <f>+C11</f>
        <v>Balance as of January 1, 2019</v>
      </c>
      <c r="D31" s="70"/>
      <c r="E31" s="101">
        <f>+E11</f>
        <v>138.5</v>
      </c>
      <c r="F31" s="101">
        <v>0</v>
      </c>
      <c r="G31" s="101">
        <f>+G11</f>
        <v>850.1</v>
      </c>
      <c r="H31" s="101">
        <v>0</v>
      </c>
      <c r="I31" s="101">
        <f>+I11</f>
        <v>-257.2</v>
      </c>
      <c r="J31" s="101">
        <v>0</v>
      </c>
      <c r="K31" s="101">
        <f>+K11</f>
        <v>-9.6</v>
      </c>
      <c r="L31" s="100"/>
      <c r="M31" s="100">
        <f>SUM(E31:L31)</f>
        <v>721.80000000000007</v>
      </c>
      <c r="O31" s="160"/>
    </row>
    <row r="32" spans="3:15" ht="12" customHeight="1">
      <c r="C32" s="66" t="s">
        <v>80</v>
      </c>
      <c r="D32" s="10"/>
      <c r="E32" s="103">
        <v>0</v>
      </c>
      <c r="F32" s="103"/>
      <c r="G32" s="103">
        <v>0</v>
      </c>
      <c r="H32" s="103"/>
      <c r="I32" s="103">
        <f>+'IS and OCI'!M24</f>
        <v>-114.08565936999999</v>
      </c>
      <c r="J32" s="103"/>
      <c r="K32" s="103">
        <v>0</v>
      </c>
      <c r="L32" s="103"/>
      <c r="M32" s="103">
        <f t="shared" ref="M32:M36" si="1">SUM(E32:L32)</f>
        <v>-114.08565936999999</v>
      </c>
      <c r="O32" s="160"/>
    </row>
    <row r="33" spans="3:15" ht="12" customHeight="1">
      <c r="C33" s="66" t="s">
        <v>81</v>
      </c>
      <c r="D33" s="10"/>
      <c r="E33" s="103">
        <v>0</v>
      </c>
      <c r="F33" s="103"/>
      <c r="G33" s="103">
        <v>0</v>
      </c>
      <c r="H33" s="103"/>
      <c r="I33" s="103">
        <f>+'IS and OCI'!M27</f>
        <v>-4.0999999999999996</v>
      </c>
      <c r="J33" s="103"/>
      <c r="K33" s="103">
        <f>+'IS and OCI'!M28</f>
        <v>2</v>
      </c>
      <c r="L33" s="103"/>
      <c r="M33" s="103">
        <f t="shared" si="1"/>
        <v>-2.0999999999999996</v>
      </c>
      <c r="O33" s="160"/>
    </row>
    <row r="34" spans="3:15" ht="12" customHeight="1">
      <c r="C34" s="58" t="s">
        <v>82</v>
      </c>
      <c r="D34" s="10"/>
      <c r="E34" s="103">
        <v>0</v>
      </c>
      <c r="F34" s="103"/>
      <c r="G34" s="103">
        <v>1.7</v>
      </c>
      <c r="H34" s="103" t="s">
        <v>6</v>
      </c>
      <c r="I34" s="103">
        <v>0</v>
      </c>
      <c r="J34" s="103"/>
      <c r="K34" s="103">
        <v>0</v>
      </c>
      <c r="L34" s="103"/>
      <c r="M34" s="103">
        <f t="shared" si="1"/>
        <v>1.7</v>
      </c>
      <c r="O34" s="160"/>
    </row>
    <row r="35" spans="3:15" ht="12" customHeight="1">
      <c r="C35" s="58" t="s">
        <v>83</v>
      </c>
      <c r="D35" s="10"/>
      <c r="E35" s="103">
        <v>0</v>
      </c>
      <c r="F35" s="103"/>
      <c r="G35" s="103">
        <v>-1</v>
      </c>
      <c r="H35" s="103"/>
      <c r="I35" s="103">
        <v>0</v>
      </c>
      <c r="J35" s="103"/>
      <c r="K35" s="103">
        <v>0</v>
      </c>
      <c r="L35" s="103"/>
      <c r="M35" s="103">
        <f t="shared" si="1"/>
        <v>-1</v>
      </c>
      <c r="O35" s="160"/>
    </row>
    <row r="36" spans="3:15" ht="12" customHeight="1">
      <c r="C36" s="58" t="s">
        <v>260</v>
      </c>
      <c r="D36" s="10"/>
      <c r="E36" s="103">
        <v>0</v>
      </c>
      <c r="F36" s="103"/>
      <c r="G36" s="103">
        <v>0</v>
      </c>
      <c r="H36" s="221"/>
      <c r="I36" s="103">
        <v>-9.4999996300001612</v>
      </c>
      <c r="J36" s="221"/>
      <c r="K36" s="103">
        <v>0</v>
      </c>
      <c r="L36" s="99"/>
      <c r="M36" s="103">
        <f t="shared" si="1"/>
        <v>-9.4999996300001612</v>
      </c>
      <c r="O36" s="160"/>
    </row>
    <row r="37" spans="3:15" ht="12" customHeight="1">
      <c r="C37" s="61" t="s">
        <v>256</v>
      </c>
      <c r="D37" s="70"/>
      <c r="E37" s="104">
        <f>SUM(E31:E36)</f>
        <v>138.5</v>
      </c>
      <c r="F37" s="104"/>
      <c r="G37" s="104">
        <f>SUM(G31:G36)</f>
        <v>850.80000000000007</v>
      </c>
      <c r="H37" s="104"/>
      <c r="I37" s="104">
        <f>SUM(I31:I36)</f>
        <v>-384.88565900000015</v>
      </c>
      <c r="J37" s="104"/>
      <c r="K37" s="104">
        <f>SUM(K31:K36)</f>
        <v>-7.6</v>
      </c>
      <c r="L37" s="104"/>
      <c r="M37" s="104">
        <f>SUM(M31:M36)</f>
        <v>596.8143409999999</v>
      </c>
      <c r="O37" s="160"/>
    </row>
    <row r="38" spans="3:15" ht="12" customHeight="1">
      <c r="D38" s="10"/>
      <c r="F38" s="10"/>
      <c r="H38" s="10"/>
      <c r="J38" s="10"/>
      <c r="O38" s="160"/>
    </row>
  </sheetData>
  <mergeCells count="3">
    <mergeCell ref="C2:M2"/>
    <mergeCell ref="E7:K7"/>
    <mergeCell ref="E27:K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60"/>
  <sheetViews>
    <sheetView showGridLines="0" zoomScaleNormal="100" workbookViewId="0">
      <selection activeCell="C2" sqref="C2:M2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19" s="7" customFormat="1" ht="12" customHeight="1">
      <c r="A1" s="168"/>
      <c r="O1" s="169"/>
    </row>
    <row r="2" spans="1:19" s="7" customFormat="1" ht="18.75" customHeight="1">
      <c r="A2" s="168"/>
      <c r="C2" s="277" t="s">
        <v>185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O2" s="169"/>
    </row>
    <row r="3" spans="1:19" ht="12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60"/>
    </row>
    <row r="4" spans="1:19" ht="12" customHeight="1">
      <c r="C4" s="19"/>
      <c r="D4" s="19"/>
      <c r="E4" s="281" t="s">
        <v>11</v>
      </c>
      <c r="F4" s="281"/>
      <c r="G4" s="281"/>
      <c r="H4" s="19"/>
      <c r="I4" s="19"/>
      <c r="J4" s="19" t="s">
        <v>129</v>
      </c>
      <c r="K4" s="19"/>
      <c r="L4" s="19"/>
      <c r="M4" s="4" t="s">
        <v>129</v>
      </c>
      <c r="O4" s="160"/>
    </row>
    <row r="5" spans="1:19" ht="12" customHeight="1">
      <c r="C5" s="19"/>
      <c r="D5" s="20"/>
      <c r="E5" s="276" t="s">
        <v>0</v>
      </c>
      <c r="F5" s="276"/>
      <c r="G5" s="276"/>
      <c r="H5" s="20"/>
      <c r="I5" s="21"/>
      <c r="J5" s="21" t="s">
        <v>0</v>
      </c>
      <c r="K5" s="21"/>
      <c r="L5" s="19"/>
      <c r="M5" s="57" t="s">
        <v>1</v>
      </c>
      <c r="O5" s="160"/>
    </row>
    <row r="6" spans="1:19" ht="12" customHeight="1">
      <c r="B6" s="7"/>
      <c r="C6" s="245" t="s">
        <v>12</v>
      </c>
      <c r="D6" s="22"/>
      <c r="E6" s="246">
        <v>2020</v>
      </c>
      <c r="F6" s="246"/>
      <c r="G6" s="246">
        <v>2019</v>
      </c>
      <c r="H6" s="25"/>
      <c r="I6" s="246">
        <v>2020</v>
      </c>
      <c r="J6" s="246"/>
      <c r="K6" s="246">
        <v>2019</v>
      </c>
      <c r="L6" s="25"/>
      <c r="M6" s="244">
        <v>2019</v>
      </c>
      <c r="O6" s="160"/>
    </row>
    <row r="7" spans="1:19" ht="12" customHeight="1">
      <c r="B7" s="7"/>
      <c r="C7" s="164" t="s">
        <v>281</v>
      </c>
      <c r="E7" s="103">
        <f>'IS and OCI'!G22</f>
        <v>-109.93581121655913</v>
      </c>
      <c r="F7" s="103"/>
      <c r="G7" s="103">
        <v>-39.053386999999979</v>
      </c>
      <c r="H7" s="103"/>
      <c r="I7" s="103">
        <f>+'IS and OCI'!K22</f>
        <v>-225.05693072655919</v>
      </c>
      <c r="J7" s="103"/>
      <c r="K7" s="103">
        <v>-103.68565899999997</v>
      </c>
      <c r="L7" s="103"/>
      <c r="M7" s="103">
        <v>-37.567136419999954</v>
      </c>
      <c r="O7" s="167"/>
      <c r="Q7" s="225"/>
      <c r="S7" s="216"/>
    </row>
    <row r="8" spans="1:19" ht="12" customHeight="1">
      <c r="B8" s="7"/>
      <c r="C8" s="165" t="s">
        <v>247</v>
      </c>
      <c r="E8" s="103">
        <f>-'IS and OCI'!G13-'IS and OCI'!G14-'IS and OCI'!G15</f>
        <v>99.1</v>
      </c>
      <c r="F8" s="103"/>
      <c r="G8" s="103">
        <v>118</v>
      </c>
      <c r="H8" s="103"/>
      <c r="I8" s="103">
        <f>-'IS and OCI'!K13-'IS and OCI'!K14-'IS and OCI'!K15</f>
        <v>222.9</v>
      </c>
      <c r="J8" s="103"/>
      <c r="K8" s="103">
        <v>217.4</v>
      </c>
      <c r="L8" s="103"/>
      <c r="M8" s="103">
        <v>553.19999999999993</v>
      </c>
      <c r="O8" s="167"/>
      <c r="Q8" s="225"/>
      <c r="S8" s="216"/>
    </row>
    <row r="9" spans="1:19" ht="12" customHeight="1">
      <c r="B9" s="7"/>
      <c r="C9" s="165" t="s">
        <v>168</v>
      </c>
      <c r="E9" s="103">
        <f>-'IS and OCI'!G19</f>
        <v>0.8</v>
      </c>
      <c r="F9" s="103"/>
      <c r="G9" s="103">
        <v>10.1</v>
      </c>
      <c r="H9" s="103"/>
      <c r="I9" s="103">
        <f>-'IS and OCI'!K19</f>
        <v>26.8</v>
      </c>
      <c r="J9" s="103"/>
      <c r="K9" s="103">
        <v>13.9</v>
      </c>
      <c r="L9" s="103"/>
      <c r="M9" s="103">
        <v>20.100000000000001</v>
      </c>
      <c r="O9" s="167"/>
      <c r="Q9" s="225"/>
      <c r="S9" s="216"/>
    </row>
    <row r="10" spans="1:19" ht="12" customHeight="1">
      <c r="B10" s="7"/>
      <c r="C10" s="165" t="s">
        <v>23</v>
      </c>
      <c r="E10" s="103">
        <f>-'IS and OCI'!G20</f>
        <v>21.4</v>
      </c>
      <c r="F10" s="103"/>
      <c r="G10" s="103">
        <v>16.8</v>
      </c>
      <c r="H10" s="103"/>
      <c r="I10" s="103">
        <f>-'IS and OCI'!K20</f>
        <v>37.799999999999997</v>
      </c>
      <c r="J10" s="103"/>
      <c r="K10" s="103">
        <v>35.1</v>
      </c>
      <c r="L10" s="103"/>
      <c r="M10" s="103">
        <v>67.5</v>
      </c>
      <c r="O10" s="167"/>
      <c r="Q10" s="225"/>
      <c r="S10" s="216"/>
    </row>
    <row r="11" spans="1:19" ht="12" customHeight="1">
      <c r="B11" s="7"/>
      <c r="C11" s="165" t="s">
        <v>169</v>
      </c>
      <c r="E11" s="103">
        <v>0</v>
      </c>
      <c r="F11" s="103"/>
      <c r="G11" s="103">
        <v>-1.3</v>
      </c>
      <c r="H11" s="103"/>
      <c r="I11" s="103">
        <v>0.3</v>
      </c>
      <c r="J11" s="103"/>
      <c r="K11" s="103">
        <v>-1.3</v>
      </c>
      <c r="L11" s="103"/>
      <c r="M11" s="103">
        <v>-1.5</v>
      </c>
      <c r="O11" s="160"/>
      <c r="Q11" s="225"/>
      <c r="S11" s="216"/>
    </row>
    <row r="12" spans="1:19" ht="12" customHeight="1">
      <c r="B12" s="7"/>
      <c r="C12" s="165" t="s">
        <v>170</v>
      </c>
      <c r="E12" s="103">
        <v>-9.5</v>
      </c>
      <c r="F12" s="103"/>
      <c r="G12" s="103">
        <v>-7.6</v>
      </c>
      <c r="H12" s="103"/>
      <c r="I12" s="103">
        <v>-14.7</v>
      </c>
      <c r="J12" s="103"/>
      <c r="K12" s="103">
        <v>-23.6</v>
      </c>
      <c r="L12" s="103"/>
      <c r="M12" s="103">
        <v>-37.200000000000003</v>
      </c>
      <c r="O12" s="160"/>
      <c r="Q12" s="225"/>
      <c r="S12" s="216"/>
    </row>
    <row r="13" spans="1:19" ht="12" customHeight="1">
      <c r="B13" s="7"/>
      <c r="C13" s="165" t="s">
        <v>171</v>
      </c>
      <c r="E13" s="103">
        <v>1.4</v>
      </c>
      <c r="F13" s="103"/>
      <c r="G13" s="103">
        <v>2</v>
      </c>
      <c r="H13" s="103"/>
      <c r="I13" s="103">
        <v>-6.6999999999999993</v>
      </c>
      <c r="J13" s="103"/>
      <c r="K13" s="103">
        <v>3.7</v>
      </c>
      <c r="L13" s="103"/>
      <c r="M13" s="103">
        <v>1.3000000000000003</v>
      </c>
      <c r="O13" s="179"/>
      <c r="Q13" s="225"/>
      <c r="S13" s="216"/>
    </row>
    <row r="14" spans="1:19" ht="12" customHeight="1">
      <c r="C14" s="165" t="s">
        <v>268</v>
      </c>
      <c r="E14" s="103">
        <v>56.2</v>
      </c>
      <c r="F14" s="103"/>
      <c r="G14" s="103">
        <v>-45.8</v>
      </c>
      <c r="H14" s="103"/>
      <c r="I14" s="103">
        <v>173.4</v>
      </c>
      <c r="J14" s="103"/>
      <c r="K14" s="103">
        <v>39.9</v>
      </c>
      <c r="L14" s="103"/>
      <c r="M14" s="103">
        <v>-63.699999999999989</v>
      </c>
      <c r="O14" s="160"/>
      <c r="Q14" s="225"/>
      <c r="S14" s="216"/>
    </row>
    <row r="15" spans="1:19" ht="12" customHeight="1">
      <c r="C15" s="165" t="s">
        <v>172</v>
      </c>
      <c r="E15" s="103">
        <v>4.9000000000000004</v>
      </c>
      <c r="F15" s="103"/>
      <c r="G15" s="103">
        <v>19.5</v>
      </c>
      <c r="H15" s="103"/>
      <c r="I15" s="103">
        <v>32.200000000000003</v>
      </c>
      <c r="J15" s="103"/>
      <c r="K15" s="103">
        <v>3.1</v>
      </c>
      <c r="L15" s="103"/>
      <c r="M15" s="103">
        <v>-36.700000000000003</v>
      </c>
      <c r="O15" s="160"/>
      <c r="Q15" s="225"/>
      <c r="S15" s="216"/>
    </row>
    <row r="16" spans="1:19" ht="12" customHeight="1">
      <c r="C16" s="165" t="s">
        <v>173</v>
      </c>
      <c r="E16" s="103">
        <v>-13.7</v>
      </c>
      <c r="F16" s="103"/>
      <c r="G16" s="103">
        <v>-3.4</v>
      </c>
      <c r="H16" s="103"/>
      <c r="I16" s="103">
        <v>-0.59999999999999964</v>
      </c>
      <c r="J16" s="103"/>
      <c r="K16" s="103">
        <v>-14.8</v>
      </c>
      <c r="L16" s="103"/>
      <c r="M16" s="103">
        <v>-2.8</v>
      </c>
      <c r="O16" s="160"/>
      <c r="Q16" s="225"/>
      <c r="S16" s="216"/>
    </row>
    <row r="17" spans="3:19" ht="12" customHeight="1">
      <c r="C17" s="165" t="s">
        <v>174</v>
      </c>
      <c r="E17" s="103">
        <v>19</v>
      </c>
      <c r="F17" s="103"/>
      <c r="G17" s="103">
        <v>40.000000000000014</v>
      </c>
      <c r="H17" s="103"/>
      <c r="I17" s="103">
        <v>2.6000000000000014</v>
      </c>
      <c r="J17" s="103"/>
      <c r="K17" s="103">
        <v>56.8</v>
      </c>
      <c r="L17" s="103"/>
      <c r="M17" s="103">
        <v>-0.99999999999990763</v>
      </c>
      <c r="O17" s="160"/>
      <c r="Q17" s="225"/>
      <c r="S17" s="216"/>
    </row>
    <row r="18" spans="3:19" ht="12" customHeight="1">
      <c r="C18" s="165" t="s">
        <v>175</v>
      </c>
      <c r="E18" s="103">
        <v>-2.2000000000000002</v>
      </c>
      <c r="F18" s="103"/>
      <c r="G18" s="103">
        <v>-1.1000000000000001</v>
      </c>
      <c r="H18" s="103"/>
      <c r="I18" s="103">
        <v>-5.5</v>
      </c>
      <c r="J18" s="103"/>
      <c r="K18" s="103">
        <v>1.1000000000000001</v>
      </c>
      <c r="L18" s="103"/>
      <c r="M18" s="103">
        <v>12.7</v>
      </c>
      <c r="O18" s="160"/>
      <c r="Q18" s="225"/>
      <c r="S18" s="216"/>
    </row>
    <row r="19" spans="3:19" ht="12" customHeight="1">
      <c r="C19" s="166" t="s">
        <v>124</v>
      </c>
      <c r="E19" s="104">
        <f>SUM(E7:E18)</f>
        <v>67.464188783440861</v>
      </c>
      <c r="F19" s="103"/>
      <c r="G19" s="104">
        <v>108.14661300000003</v>
      </c>
      <c r="H19" s="103"/>
      <c r="I19" s="104">
        <f>SUM(I7:I18)</f>
        <v>243.44306927344081</v>
      </c>
      <c r="J19" s="103"/>
      <c r="K19" s="104">
        <v>227.614341</v>
      </c>
      <c r="L19" s="103"/>
      <c r="M19" s="104">
        <v>474.33286357999998</v>
      </c>
      <c r="O19" s="160"/>
      <c r="Q19" s="225"/>
      <c r="S19" s="216"/>
    </row>
    <row r="20" spans="3:19" ht="12" customHeight="1">
      <c r="C20" s="165" t="s">
        <v>176</v>
      </c>
      <c r="E20" s="103">
        <v>-64.7</v>
      </c>
      <c r="F20" s="103"/>
      <c r="G20" s="103">
        <v>-65.7</v>
      </c>
      <c r="H20" s="103"/>
      <c r="I20" s="103">
        <v>-132.30000000000001</v>
      </c>
      <c r="J20" s="103"/>
      <c r="K20" s="103">
        <v>-127.8</v>
      </c>
      <c r="L20" s="103"/>
      <c r="M20" s="103">
        <v>-244.8</v>
      </c>
      <c r="O20" s="167"/>
      <c r="Q20" s="225"/>
      <c r="S20" s="216"/>
    </row>
    <row r="21" spans="3:19" ht="12" customHeight="1">
      <c r="C21" s="165" t="s">
        <v>112</v>
      </c>
      <c r="E21" s="103">
        <f>-Notes!H133</f>
        <v>-13.100000000000001</v>
      </c>
      <c r="F21" s="103"/>
      <c r="G21" s="103">
        <v>-18.500000000000004</v>
      </c>
      <c r="H21" s="103"/>
      <c r="I21" s="103">
        <v>-23.5</v>
      </c>
      <c r="J21" s="103"/>
      <c r="K21" s="103">
        <v>-28.200000000000003</v>
      </c>
      <c r="L21" s="103"/>
      <c r="M21" s="103">
        <v>-61.999999999999993</v>
      </c>
      <c r="O21" s="167"/>
      <c r="Q21" s="225"/>
      <c r="S21" s="216"/>
    </row>
    <row r="22" spans="3:19" ht="12" customHeight="1">
      <c r="C22" s="165" t="s">
        <v>177</v>
      </c>
      <c r="E22" s="103">
        <v>-2</v>
      </c>
      <c r="F22" s="103"/>
      <c r="G22" s="103">
        <v>-1.5</v>
      </c>
      <c r="H22" s="103"/>
      <c r="I22" s="103">
        <v>-4.8</v>
      </c>
      <c r="J22" s="103"/>
      <c r="K22" s="103">
        <v>-6.8</v>
      </c>
      <c r="L22" s="103"/>
      <c r="M22" s="103">
        <v>-15.399999999999999</v>
      </c>
      <c r="O22" s="160"/>
      <c r="Q22" s="225"/>
      <c r="S22" s="216"/>
    </row>
    <row r="23" spans="3:19" ht="12" customHeight="1">
      <c r="C23" s="165" t="s">
        <v>265</v>
      </c>
      <c r="E23" s="103">
        <v>0</v>
      </c>
      <c r="F23" s="103"/>
      <c r="G23" s="103">
        <v>0</v>
      </c>
      <c r="H23" s="103"/>
      <c r="I23" s="103">
        <v>0</v>
      </c>
      <c r="J23" s="103"/>
      <c r="K23" s="103">
        <v>-0.5</v>
      </c>
      <c r="L23" s="103"/>
      <c r="M23" s="103">
        <v>-0.5</v>
      </c>
      <c r="O23" s="160"/>
      <c r="Q23" s="225"/>
      <c r="S23" s="216"/>
    </row>
    <row r="24" spans="3:19" ht="12" customHeight="1">
      <c r="C24" s="66" t="s">
        <v>178</v>
      </c>
      <c r="E24" s="103">
        <v>24.7</v>
      </c>
      <c r="F24" s="103"/>
      <c r="G24" s="103">
        <v>24.5</v>
      </c>
      <c r="H24" s="103"/>
      <c r="I24" s="103">
        <v>25.099999999999998</v>
      </c>
      <c r="J24" s="103"/>
      <c r="K24" s="103">
        <v>69.099999999999994</v>
      </c>
      <c r="L24" s="103"/>
      <c r="M24" s="103">
        <v>70.199999999999989</v>
      </c>
      <c r="O24" s="160"/>
      <c r="Q24" s="225"/>
      <c r="S24" s="216"/>
    </row>
    <row r="25" spans="3:19" ht="12" customHeight="1">
      <c r="C25" s="166" t="s">
        <v>179</v>
      </c>
      <c r="E25" s="104">
        <f>SUM(E20:E24)</f>
        <v>-55.100000000000009</v>
      </c>
      <c r="F25" s="103"/>
      <c r="G25" s="104">
        <v>-61.2</v>
      </c>
      <c r="H25" s="103"/>
      <c r="I25" s="104">
        <f>SUM(I20:I24)</f>
        <v>-135.50000000000003</v>
      </c>
      <c r="J25" s="103"/>
      <c r="K25" s="104">
        <v>-94.200000000000017</v>
      </c>
      <c r="L25" s="103"/>
      <c r="M25" s="104">
        <v>-252.5</v>
      </c>
      <c r="O25" s="160"/>
      <c r="Q25" s="225"/>
      <c r="S25" s="216"/>
    </row>
    <row r="26" spans="3:19" ht="12" customHeight="1">
      <c r="C26" s="267" t="s">
        <v>278</v>
      </c>
      <c r="E26" s="103">
        <v>0</v>
      </c>
      <c r="F26" s="103"/>
      <c r="G26" s="100">
        <v>0</v>
      </c>
      <c r="H26" s="103"/>
      <c r="I26" s="103">
        <v>124.2</v>
      </c>
      <c r="J26" s="103"/>
      <c r="K26" s="100">
        <v>0</v>
      </c>
      <c r="L26" s="103"/>
      <c r="M26" s="100">
        <v>0</v>
      </c>
      <c r="O26" s="160"/>
      <c r="Q26" s="225"/>
      <c r="S26" s="216"/>
    </row>
    <row r="27" spans="3:19" ht="12" customHeight="1">
      <c r="C27" s="165" t="s">
        <v>249</v>
      </c>
      <c r="E27" s="103">
        <v>-17</v>
      </c>
      <c r="F27" s="103"/>
      <c r="G27" s="103">
        <v>-16.5</v>
      </c>
      <c r="H27" s="103"/>
      <c r="I27" s="103">
        <v>-32.6</v>
      </c>
      <c r="J27" s="103"/>
      <c r="K27" s="103">
        <v>-28.9</v>
      </c>
      <c r="L27" s="103"/>
      <c r="M27" s="103">
        <v>-60.9</v>
      </c>
      <c r="O27" s="160"/>
      <c r="Q27" s="225"/>
      <c r="S27" s="216"/>
    </row>
    <row r="28" spans="3:19" ht="12" customHeight="1">
      <c r="C28" s="165" t="s">
        <v>199</v>
      </c>
      <c r="E28" s="103">
        <v>-14</v>
      </c>
      <c r="F28" s="103"/>
      <c r="G28" s="103">
        <v>-12.7</v>
      </c>
      <c r="H28" s="103"/>
      <c r="I28" s="103">
        <v>-240.3</v>
      </c>
      <c r="J28" s="103"/>
      <c r="K28" s="103">
        <v>-25.6</v>
      </c>
      <c r="L28" s="103"/>
      <c r="M28" s="103">
        <v>-51.2</v>
      </c>
      <c r="O28" s="160"/>
      <c r="Q28" s="225"/>
      <c r="S28" s="216"/>
    </row>
    <row r="29" spans="3:19" ht="12" customHeight="1">
      <c r="C29" s="165" t="s">
        <v>180</v>
      </c>
      <c r="E29" s="103">
        <v>0</v>
      </c>
      <c r="F29" s="103"/>
      <c r="G29" s="103">
        <v>-60</v>
      </c>
      <c r="H29" s="103"/>
      <c r="I29" s="103">
        <v>170</v>
      </c>
      <c r="J29" s="103"/>
      <c r="K29" s="103">
        <v>-90</v>
      </c>
      <c r="L29" s="103"/>
      <c r="M29" s="103">
        <v>-85</v>
      </c>
      <c r="O29" s="160"/>
      <c r="Q29" s="225"/>
      <c r="S29" s="216"/>
    </row>
    <row r="30" spans="3:19" ht="12" customHeight="1">
      <c r="C30" s="165" t="s">
        <v>280</v>
      </c>
      <c r="E30" s="103">
        <v>0</v>
      </c>
      <c r="F30" s="103"/>
      <c r="G30" s="103">
        <v>0</v>
      </c>
      <c r="H30" s="103"/>
      <c r="I30" s="103">
        <v>91.9</v>
      </c>
      <c r="J30" s="103"/>
      <c r="K30" s="103">
        <v>0</v>
      </c>
      <c r="L30" s="103"/>
      <c r="M30" s="103">
        <v>0</v>
      </c>
      <c r="O30" s="160"/>
      <c r="Q30" s="225"/>
      <c r="S30" s="216"/>
    </row>
    <row r="31" spans="3:19" ht="12" customHeight="1">
      <c r="C31" s="165" t="s">
        <v>248</v>
      </c>
      <c r="E31" s="103">
        <v>-10.7</v>
      </c>
      <c r="F31" s="103"/>
      <c r="G31" s="103">
        <v>-11.4</v>
      </c>
      <c r="H31" s="103"/>
      <c r="I31" s="103">
        <v>-21.2</v>
      </c>
      <c r="J31" s="103"/>
      <c r="K31" s="103">
        <v>-22.9</v>
      </c>
      <c r="L31" s="103"/>
      <c r="M31" s="103">
        <v>-44.8</v>
      </c>
      <c r="O31" s="160"/>
      <c r="Q31" s="225"/>
      <c r="S31" s="216"/>
    </row>
    <row r="32" spans="3:19" ht="12" customHeight="1">
      <c r="C32" s="165" t="s">
        <v>235</v>
      </c>
      <c r="E32" s="103">
        <f>Notes!H95</f>
        <v>-2.7</v>
      </c>
      <c r="F32" s="103"/>
      <c r="G32" s="103">
        <v>-3.5</v>
      </c>
      <c r="H32" s="103"/>
      <c r="I32" s="103">
        <v>-5.7</v>
      </c>
      <c r="J32" s="103"/>
      <c r="K32" s="103">
        <v>-7.3</v>
      </c>
      <c r="L32" s="103"/>
      <c r="M32" s="103">
        <v>-13.8</v>
      </c>
      <c r="O32" s="167"/>
      <c r="Q32" s="225"/>
      <c r="S32" s="216"/>
    </row>
    <row r="33" spans="3:19" ht="12" customHeight="1">
      <c r="C33" s="166" t="s">
        <v>181</v>
      </c>
      <c r="E33" s="104">
        <f>SUM(E26:E32)</f>
        <v>-44.400000000000006</v>
      </c>
      <c r="F33" s="103"/>
      <c r="G33" s="104">
        <v>-104.10000000000001</v>
      </c>
      <c r="H33" s="103"/>
      <c r="I33" s="104">
        <f>SUM(I26:I32)</f>
        <v>86.299999999999983</v>
      </c>
      <c r="J33" s="103"/>
      <c r="K33" s="104">
        <v>-174.70000000000002</v>
      </c>
      <c r="L33" s="103"/>
      <c r="M33" s="104">
        <v>-255.7</v>
      </c>
      <c r="O33" s="160"/>
      <c r="Q33" s="225"/>
      <c r="S33" s="216"/>
    </row>
    <row r="34" spans="3:19" ht="12" customHeight="1">
      <c r="C34" s="165" t="s">
        <v>182</v>
      </c>
      <c r="E34" s="103">
        <f>+E19+E25+E33</f>
        <v>-32.035811216559154</v>
      </c>
      <c r="F34" s="103"/>
      <c r="G34" s="103">
        <v>-57.153386999999981</v>
      </c>
      <c r="H34" s="103"/>
      <c r="I34" s="103">
        <f>+I19+I25+I33</f>
        <v>194.24306927344077</v>
      </c>
      <c r="J34" s="103"/>
      <c r="K34" s="103">
        <v>-41.285659000000038</v>
      </c>
      <c r="L34" s="103"/>
      <c r="M34" s="103">
        <v>-33.867136420000008</v>
      </c>
      <c r="O34" s="160"/>
      <c r="Q34" s="225"/>
      <c r="S34" s="216"/>
    </row>
    <row r="35" spans="3:19" ht="12" customHeight="1">
      <c r="C35" s="165" t="s">
        <v>183</v>
      </c>
      <c r="E35" s="103">
        <v>266.89999999999998</v>
      </c>
      <c r="F35" s="103"/>
      <c r="G35" s="103">
        <v>90.4</v>
      </c>
      <c r="H35" s="103"/>
      <c r="I35" s="103">
        <f>+M36</f>
        <v>40.632863579999935</v>
      </c>
      <c r="J35" s="103"/>
      <c r="K35" s="103">
        <v>74.499999999999943</v>
      </c>
      <c r="L35" s="103"/>
      <c r="M35" s="103">
        <v>74.499999999999943</v>
      </c>
      <c r="O35" s="160"/>
      <c r="Q35" s="225"/>
      <c r="S35" s="216"/>
    </row>
    <row r="36" spans="3:19" ht="12" customHeight="1">
      <c r="C36" s="166" t="s">
        <v>184</v>
      </c>
      <c r="E36" s="104">
        <f>+E35+E34</f>
        <v>234.86418878344082</v>
      </c>
      <c r="F36" s="103"/>
      <c r="G36" s="104">
        <v>33.246613000000025</v>
      </c>
      <c r="H36" s="100"/>
      <c r="I36" s="104">
        <f>+I35+I34</f>
        <v>234.8759328534407</v>
      </c>
      <c r="J36" s="100"/>
      <c r="K36" s="104">
        <v>33.214340999999905</v>
      </c>
      <c r="L36" s="100"/>
      <c r="M36" s="104">
        <v>40.632863579999935</v>
      </c>
      <c r="O36" s="160"/>
      <c r="Q36" s="225"/>
      <c r="S36" s="216"/>
    </row>
    <row r="37" spans="3:19" ht="12" customHeight="1">
      <c r="F37" s="10"/>
      <c r="J37" s="10"/>
      <c r="O37" s="160"/>
    </row>
    <row r="38" spans="3:19" ht="12" customHeight="1">
      <c r="F38" s="10"/>
      <c r="J38" s="10"/>
      <c r="O38" s="160"/>
    </row>
    <row r="39" spans="3:19" ht="12" customHeight="1">
      <c r="F39" s="10"/>
      <c r="J39" s="10"/>
      <c r="O39" s="160"/>
    </row>
    <row r="40" spans="3:19" ht="12" customHeight="1">
      <c r="F40" s="10"/>
      <c r="J40" s="10"/>
      <c r="O40" s="160"/>
    </row>
    <row r="41" spans="3:19" ht="12" customHeight="1">
      <c r="F41" s="10"/>
      <c r="J41" s="10"/>
      <c r="O41" s="160"/>
    </row>
    <row r="42" spans="3:19" ht="12" customHeight="1">
      <c r="F42" s="10"/>
      <c r="J42" s="10"/>
      <c r="O42" s="160"/>
    </row>
    <row r="43" spans="3:19" ht="12" customHeight="1">
      <c r="C43" s="58"/>
      <c r="F43" s="10"/>
      <c r="J43" s="10"/>
      <c r="O43" s="160"/>
    </row>
    <row r="44" spans="3:19" ht="12" customHeight="1">
      <c r="C44" s="58"/>
      <c r="F44" s="10"/>
      <c r="J44" s="10"/>
      <c r="O44" s="160"/>
    </row>
    <row r="45" spans="3:19" ht="12" customHeight="1">
      <c r="J45" s="10"/>
      <c r="O45" s="160"/>
    </row>
    <row r="46" spans="3:19">
      <c r="O46" s="160"/>
    </row>
    <row r="47" spans="3:19">
      <c r="O47" s="160"/>
    </row>
    <row r="48" spans="3:19">
      <c r="O48" s="160"/>
    </row>
    <row r="49" spans="15:15">
      <c r="O49" s="160"/>
    </row>
    <row r="50" spans="15:15">
      <c r="O50" s="160"/>
    </row>
    <row r="51" spans="15:15">
      <c r="O51" s="160"/>
    </row>
    <row r="52" spans="15:15">
      <c r="O52" s="160"/>
    </row>
    <row r="53" spans="15:15">
      <c r="O53" s="160"/>
    </row>
    <row r="54" spans="15:15">
      <c r="O54" s="160"/>
    </row>
    <row r="55" spans="15:15">
      <c r="O55" s="160"/>
    </row>
    <row r="56" spans="15:15">
      <c r="O56" s="160"/>
    </row>
    <row r="57" spans="15:15">
      <c r="O57" s="160"/>
    </row>
    <row r="58" spans="15:15">
      <c r="O58" s="160"/>
    </row>
    <row r="59" spans="15:15">
      <c r="O59" s="160"/>
    </row>
    <row r="60" spans="15:15">
      <c r="O60" s="160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:Q68"/>
  <sheetViews>
    <sheetView showGridLines="0" zoomScaleNormal="100" workbookViewId="0">
      <selection activeCell="C2" sqref="C2"/>
    </sheetView>
  </sheetViews>
  <sheetFormatPr defaultColWidth="8.7109375" defaultRowHeight="12.75"/>
  <cols>
    <col min="1" max="2" width="8.7109375" style="4"/>
    <col min="3" max="3" width="63.7109375" style="4" customWidth="1"/>
    <col min="4" max="4" width="1.7109375" style="4" customWidth="1"/>
    <col min="5" max="5" width="6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4" width="1.7109375" style="4" customWidth="1"/>
    <col min="15" max="15" width="10.7109375" style="4" customWidth="1"/>
    <col min="16" max="16384" width="8.7109375" style="4"/>
  </cols>
  <sheetData>
    <row r="1" spans="3:17" ht="12" customHeight="1">
      <c r="Q1" s="238"/>
    </row>
    <row r="2" spans="3:17" ht="12" customHeight="1">
      <c r="C2" s="256" t="s">
        <v>128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57"/>
      <c r="O2" s="57"/>
      <c r="Q2" s="238"/>
    </row>
    <row r="3" spans="3:17" ht="12" customHeight="1">
      <c r="C3" s="118"/>
      <c r="D3" s="118"/>
      <c r="E3" s="118"/>
      <c r="F3" s="118"/>
      <c r="G3" s="282" t="s">
        <v>11</v>
      </c>
      <c r="H3" s="282"/>
      <c r="I3" s="282"/>
      <c r="K3" s="282" t="s">
        <v>7</v>
      </c>
      <c r="L3" s="282"/>
      <c r="M3" s="282"/>
      <c r="N3" s="126"/>
      <c r="O3" s="4" t="s">
        <v>129</v>
      </c>
      <c r="Q3" s="238"/>
    </row>
    <row r="4" spans="3:17" ht="12" customHeight="1">
      <c r="C4" s="118"/>
      <c r="D4" s="118"/>
      <c r="E4" s="118"/>
      <c r="F4" s="118"/>
      <c r="G4" s="283" t="s">
        <v>0</v>
      </c>
      <c r="H4" s="283"/>
      <c r="I4" s="283"/>
      <c r="K4" s="283" t="s">
        <v>0</v>
      </c>
      <c r="L4" s="283"/>
      <c r="M4" s="283"/>
      <c r="N4" s="126"/>
      <c r="O4" s="57" t="s">
        <v>1</v>
      </c>
      <c r="Q4" s="238"/>
    </row>
    <row r="5" spans="3:17" ht="12" customHeight="1">
      <c r="C5" s="242" t="s">
        <v>130</v>
      </c>
      <c r="D5" s="140"/>
      <c r="E5" s="140"/>
      <c r="F5" s="118"/>
      <c r="G5" s="63">
        <v>2020</v>
      </c>
      <c r="H5" s="64"/>
      <c r="I5" s="65">
        <v>2019</v>
      </c>
      <c r="K5" s="54">
        <v>2020</v>
      </c>
      <c r="L5" s="54"/>
      <c r="M5" s="54">
        <v>2019</v>
      </c>
      <c r="N5" s="62"/>
      <c r="O5" s="54">
        <v>2019</v>
      </c>
      <c r="Q5" s="238"/>
    </row>
    <row r="6" spans="3:17" ht="12" customHeight="1">
      <c r="C6" s="141" t="s">
        <v>6</v>
      </c>
      <c r="D6" s="66"/>
      <c r="E6" s="66"/>
      <c r="F6" s="58"/>
      <c r="G6" s="58"/>
      <c r="H6" s="112"/>
      <c r="I6" s="112"/>
      <c r="J6" s="112"/>
      <c r="K6" s="112"/>
      <c r="L6" s="112"/>
      <c r="M6" s="112"/>
      <c r="N6" s="113"/>
      <c r="O6" s="112"/>
      <c r="Q6" s="238"/>
    </row>
    <row r="7" spans="3:17" ht="12" customHeight="1">
      <c r="C7" s="70" t="s">
        <v>131</v>
      </c>
      <c r="E7" s="58"/>
      <c r="F7" s="58"/>
      <c r="G7" s="150"/>
      <c r="H7" s="112"/>
      <c r="I7" s="113"/>
      <c r="J7" s="112"/>
      <c r="K7" s="58"/>
      <c r="L7" s="112"/>
      <c r="M7" s="118"/>
      <c r="N7" s="118"/>
      <c r="O7" s="59"/>
      <c r="Q7" s="238"/>
    </row>
    <row r="8" spans="3:17" ht="12" customHeight="1">
      <c r="C8" s="58" t="s">
        <v>132</v>
      </c>
      <c r="E8" s="58"/>
      <c r="F8" s="58"/>
      <c r="G8" s="59">
        <v>138.69999999999999</v>
      </c>
      <c r="H8" s="59"/>
      <c r="I8" s="59">
        <f>+'Note 1 table'!F7</f>
        <v>215.59999999999997</v>
      </c>
      <c r="J8" s="59"/>
      <c r="K8" s="59">
        <v>307</v>
      </c>
      <c r="L8" s="59"/>
      <c r="M8" s="59">
        <f>+'Note 1 table'!F22</f>
        <v>357.5</v>
      </c>
      <c r="N8" s="59"/>
      <c r="O8" s="59">
        <f>+'Note 1 table'!F36</f>
        <v>880.1</v>
      </c>
      <c r="Q8" s="238"/>
    </row>
    <row r="9" spans="3:17" ht="12" customHeight="1">
      <c r="C9" s="58" t="s">
        <v>282</v>
      </c>
      <c r="E9" s="58"/>
      <c r="F9" s="58"/>
      <c r="G9" s="59">
        <f>SUM('Note 1 table'!E7:E11)</f>
        <v>99.09999999999998</v>
      </c>
      <c r="H9" s="59"/>
      <c r="I9" s="59">
        <f>SUM('Note 1 table'!F7:F11)</f>
        <v>135.19999999999993</v>
      </c>
      <c r="J9" s="59"/>
      <c r="K9" s="59">
        <f>SUM('Note 1 table'!E22:E26)</f>
        <v>179.70000000000002</v>
      </c>
      <c r="L9" s="59"/>
      <c r="M9" s="59">
        <f>SUM('Note 1 table'!F22:F26)</f>
        <v>201.9</v>
      </c>
      <c r="N9" s="59"/>
      <c r="O9" s="59">
        <f>SUM('Note 1 table'!F36:F40)</f>
        <v>556.1</v>
      </c>
      <c r="Q9" s="238"/>
    </row>
    <row r="10" spans="3:17" ht="12" customHeight="1">
      <c r="C10" s="58" t="s">
        <v>32</v>
      </c>
      <c r="E10" s="58"/>
      <c r="F10" s="58"/>
      <c r="G10" s="59">
        <f>+'Note 1 table'!E14</f>
        <v>6.9999999999999787</v>
      </c>
      <c r="H10" s="59"/>
      <c r="I10" s="59">
        <f>+'Note 1 table'!F14</f>
        <v>17.699999999999921</v>
      </c>
      <c r="J10" s="59"/>
      <c r="K10" s="59">
        <f>+'Note 1 table'!E29</f>
        <v>-8.7999999999999901</v>
      </c>
      <c r="L10" s="59"/>
      <c r="M10" s="59">
        <f>+'Note 1 table'!F29</f>
        <v>-11.59999999999998</v>
      </c>
      <c r="N10" s="59"/>
      <c r="O10" s="59">
        <f>+'Note 1 table'!F43</f>
        <v>96.40000000000002</v>
      </c>
      <c r="Q10" s="238"/>
    </row>
    <row r="11" spans="3:17" ht="12" customHeight="1">
      <c r="C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Q11" s="238"/>
    </row>
    <row r="12" spans="3:17" ht="12" customHeight="1">
      <c r="C12" s="70" t="s">
        <v>205</v>
      </c>
      <c r="E12" s="58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238"/>
    </row>
    <row r="13" spans="3:17" ht="12" customHeight="1">
      <c r="C13" s="66" t="s">
        <v>2</v>
      </c>
      <c r="E13" s="58"/>
      <c r="F13" s="58"/>
      <c r="G13" s="59">
        <v>90.299999999999983</v>
      </c>
      <c r="H13" s="59"/>
      <c r="I13" s="59">
        <f>+'IS and OCI'!I8</f>
        <v>192.4</v>
      </c>
      <c r="J13" s="59"/>
      <c r="K13" s="59">
        <v>219.1</v>
      </c>
      <c r="L13" s="59"/>
      <c r="M13" s="59">
        <f>+'IS and OCI'!M8</f>
        <v>321.70000000000005</v>
      </c>
      <c r="N13" s="59"/>
      <c r="O13" s="59">
        <f>+'IS and OCI'!O8</f>
        <v>930.8</v>
      </c>
      <c r="Q13" s="238"/>
    </row>
    <row r="14" spans="3:17" ht="12" customHeight="1">
      <c r="C14" s="58" t="s">
        <v>133</v>
      </c>
      <c r="E14" s="58"/>
      <c r="F14" s="58"/>
      <c r="G14" s="59">
        <f>+'IS and OCI'!G18</f>
        <v>-82.235811216559142</v>
      </c>
      <c r="H14" s="59"/>
      <c r="I14" s="59">
        <f>+'IS and OCI'!I18</f>
        <v>-7.2533865699999467</v>
      </c>
      <c r="J14" s="59"/>
      <c r="K14" s="59">
        <f>+'IS and OCI'!K18</f>
        <v>-162.2569307265592</v>
      </c>
      <c r="L14" s="59"/>
      <c r="M14" s="59">
        <f>+'IS and OCI'!M18</f>
        <v>-49.885659369999985</v>
      </c>
      <c r="N14" s="59"/>
      <c r="O14" s="59">
        <f>+'IS and OCI'!O18</f>
        <v>54.632863580000048</v>
      </c>
      <c r="Q14" s="238"/>
    </row>
    <row r="15" spans="3:17" ht="12" customHeight="1">
      <c r="C15" s="58" t="s">
        <v>286</v>
      </c>
      <c r="E15" s="58"/>
      <c r="F15" s="58"/>
      <c r="G15" s="59">
        <f>+SUM('IS and OCI'!G19:G21)</f>
        <v>-27.7</v>
      </c>
      <c r="H15" s="59"/>
      <c r="I15" s="59">
        <f>SUM('IS and OCI'!I19:I21)</f>
        <v>-31.799999999999997</v>
      </c>
      <c r="J15" s="59"/>
      <c r="K15" s="59">
        <f>+SUM('IS and OCI'!K19:K21)</f>
        <v>-62.8</v>
      </c>
      <c r="L15" s="59"/>
      <c r="M15" s="59">
        <f>SUM('IS and OCI'!M19:M21)</f>
        <v>-53.8</v>
      </c>
      <c r="N15" s="59"/>
      <c r="O15" s="59">
        <f>SUM('IS and OCI'!O19:O21)</f>
        <v>-92.199999999999989</v>
      </c>
      <c r="Q15" s="238"/>
    </row>
    <row r="16" spans="3:17" ht="12" customHeight="1">
      <c r="C16" s="58" t="s">
        <v>25</v>
      </c>
      <c r="E16" s="58"/>
      <c r="F16" s="58"/>
      <c r="G16" s="59">
        <f>+'IS and OCI'!G22</f>
        <v>-109.93581121655913</v>
      </c>
      <c r="H16" s="59"/>
      <c r="I16" s="59">
        <f>+'IS and OCI'!I22</f>
        <v>-39.053386569999951</v>
      </c>
      <c r="J16" s="59"/>
      <c r="K16" s="59">
        <f>+'IS and OCI'!K22</f>
        <v>-225.05693072655919</v>
      </c>
      <c r="L16" s="59"/>
      <c r="M16" s="59">
        <f>+'IS and OCI'!M22</f>
        <v>-103.68565936999998</v>
      </c>
      <c r="N16" s="59"/>
      <c r="O16" s="59">
        <f>+'IS and OCI'!O22</f>
        <v>-37.567136419999954</v>
      </c>
      <c r="Q16" s="238"/>
    </row>
    <row r="17" spans="3:17" ht="12" customHeight="1">
      <c r="C17" s="58" t="s">
        <v>134</v>
      </c>
      <c r="E17" s="58"/>
      <c r="F17" s="58"/>
      <c r="G17" s="59">
        <f>+'IS and OCI'!G23</f>
        <v>-1.5</v>
      </c>
      <c r="H17" s="59"/>
      <c r="I17" s="59">
        <f>+'IS and OCI'!I23</f>
        <v>-9.8000000000000007</v>
      </c>
      <c r="J17" s="59"/>
      <c r="K17" s="59">
        <f>+'IS and OCI'!K23</f>
        <v>-3.7</v>
      </c>
      <c r="L17" s="59"/>
      <c r="M17" s="59">
        <f>+'IS and OCI'!M23</f>
        <v>-10.4</v>
      </c>
      <c r="N17" s="59"/>
      <c r="O17" s="59">
        <f>+'IS and OCI'!O23</f>
        <v>-34.1</v>
      </c>
      <c r="Q17" s="238"/>
    </row>
    <row r="18" spans="3:17" ht="12" customHeight="1">
      <c r="C18" s="58" t="s">
        <v>123</v>
      </c>
      <c r="E18" s="58"/>
      <c r="F18" s="58"/>
      <c r="G18" s="59">
        <f>+'IS and OCI'!G24</f>
        <v>-111.43581121655913</v>
      </c>
      <c r="H18" s="59"/>
      <c r="I18" s="59">
        <f>+'IS and OCI'!I24</f>
        <v>-48.853386569999955</v>
      </c>
      <c r="J18" s="59"/>
      <c r="K18" s="59">
        <f>+'IS and OCI'!K24</f>
        <v>-228.75693072655918</v>
      </c>
      <c r="L18" s="59"/>
      <c r="M18" s="59">
        <f>+'IS and OCI'!M24</f>
        <v>-114.08565936999999</v>
      </c>
      <c r="N18" s="59"/>
      <c r="O18" s="59">
        <f>+'IS and OCI'!O24</f>
        <v>-71.667136419999963</v>
      </c>
      <c r="Q18" s="238"/>
    </row>
    <row r="19" spans="3:17" ht="12" customHeight="1">
      <c r="C19" s="58" t="s">
        <v>125</v>
      </c>
      <c r="E19" s="58"/>
      <c r="F19" s="58"/>
      <c r="G19" s="142">
        <f>+'IS and OCI'!G33</f>
        <v>-0.28779519183170371</v>
      </c>
      <c r="H19" s="142"/>
      <c r="I19" s="142">
        <f>+'IS and OCI'!I33</f>
        <v>-0.14369887583352611</v>
      </c>
      <c r="J19" s="142"/>
      <c r="K19" s="142">
        <f>+'IS and OCI'!K33</f>
        <v>-0.59984607151341229</v>
      </c>
      <c r="L19" s="142"/>
      <c r="M19" s="142">
        <f>+'IS and OCI'!M33</f>
        <v>-0.3355664475670786</v>
      </c>
      <c r="N19" s="142"/>
      <c r="O19" s="142">
        <f>+'IS and OCI'!O33</f>
        <v>-0.21043482808019348</v>
      </c>
      <c r="Q19" s="238"/>
    </row>
    <row r="20" spans="3:17" ht="12" customHeight="1">
      <c r="C20" s="70"/>
      <c r="E20" s="58"/>
      <c r="F20" s="58"/>
      <c r="G20" s="58"/>
      <c r="H20" s="59"/>
      <c r="I20" s="59"/>
      <c r="J20" s="59"/>
      <c r="K20" s="59"/>
      <c r="L20" s="59"/>
      <c r="M20" s="59"/>
      <c r="N20" s="59"/>
      <c r="O20" s="59"/>
      <c r="Q20" s="238"/>
    </row>
    <row r="21" spans="3:17" ht="12" customHeight="1">
      <c r="C21" s="70" t="s">
        <v>202</v>
      </c>
      <c r="E21" s="58"/>
      <c r="F21" s="58"/>
      <c r="G21" s="118"/>
      <c r="H21" s="59"/>
      <c r="I21" s="59"/>
      <c r="J21" s="59"/>
      <c r="K21" s="59"/>
      <c r="L21" s="59"/>
      <c r="M21" s="59"/>
      <c r="N21" s="59"/>
      <c r="O21" s="59"/>
      <c r="Q21" s="238"/>
    </row>
    <row r="22" spans="3:17" ht="12" customHeight="1">
      <c r="C22" s="58" t="s">
        <v>124</v>
      </c>
      <c r="E22" s="58"/>
      <c r="F22" s="58"/>
      <c r="G22" s="127">
        <f>+CF!E19</f>
        <v>67.464188783440861</v>
      </c>
      <c r="H22" s="59"/>
      <c r="I22" s="59">
        <f>+CF!G19</f>
        <v>108.14661300000003</v>
      </c>
      <c r="J22" s="59"/>
      <c r="K22" s="127">
        <f>+CF!I19</f>
        <v>243.44306927344081</v>
      </c>
      <c r="L22" s="59"/>
      <c r="M22" s="59">
        <f>+CF!K19</f>
        <v>227.614341</v>
      </c>
      <c r="N22" s="59"/>
      <c r="O22" s="59">
        <f>+CF!M19</f>
        <v>474.33286357999998</v>
      </c>
      <c r="Q22" s="238"/>
    </row>
    <row r="23" spans="3:17" ht="12" customHeight="1">
      <c r="C23" s="58" t="s">
        <v>33</v>
      </c>
      <c r="E23" s="58"/>
      <c r="F23" s="58"/>
      <c r="G23" s="59">
        <v>64.7</v>
      </c>
      <c r="H23" s="59"/>
      <c r="I23" s="59">
        <f>+Notes!I159</f>
        <v>65.7</v>
      </c>
      <c r="J23" s="59"/>
      <c r="K23" s="59">
        <v>132.4</v>
      </c>
      <c r="L23" s="59"/>
      <c r="M23" s="59">
        <f>+Notes!L159</f>
        <v>127.8</v>
      </c>
      <c r="N23" s="59"/>
      <c r="O23" s="59">
        <f>+Notes!N159</f>
        <v>244.8</v>
      </c>
      <c r="Q23" s="238"/>
    </row>
    <row r="24" spans="3:17" ht="12" customHeight="1">
      <c r="C24" s="58" t="s">
        <v>126</v>
      </c>
      <c r="E24" s="58"/>
      <c r="F24" s="58"/>
      <c r="G24" s="59">
        <f>+Notes!H131</f>
        <v>4</v>
      </c>
      <c r="H24" s="59"/>
      <c r="I24" s="59">
        <f>+Notes!I131</f>
        <v>19.200000000000003</v>
      </c>
      <c r="J24" s="59"/>
      <c r="K24" s="59">
        <f>+Notes!K131</f>
        <v>16.3</v>
      </c>
      <c r="L24" s="59"/>
      <c r="M24" s="59">
        <f>+Notes!L131</f>
        <v>30.700000000000003</v>
      </c>
      <c r="N24" s="59"/>
      <c r="O24" s="59">
        <f>+Notes!N131</f>
        <v>59.099999999999994</v>
      </c>
      <c r="Q24" s="238"/>
    </row>
    <row r="25" spans="3:17" ht="12" customHeight="1">
      <c r="C25" s="58" t="s">
        <v>135</v>
      </c>
      <c r="E25" s="58"/>
      <c r="F25" s="58"/>
      <c r="G25" s="59">
        <f>+BS!G23</f>
        <v>2207.8000000000002</v>
      </c>
      <c r="H25" s="59"/>
      <c r="I25" s="59">
        <f>+BS!I23</f>
        <v>2371.7000000000003</v>
      </c>
      <c r="J25" s="59"/>
      <c r="K25" s="59">
        <f>+G25</f>
        <v>2207.8000000000002</v>
      </c>
      <c r="L25" s="59"/>
      <c r="M25" s="59">
        <f>+I25</f>
        <v>2371.7000000000003</v>
      </c>
      <c r="N25" s="59"/>
      <c r="O25" s="59">
        <f>+BS!K23</f>
        <v>2301.6999999999998</v>
      </c>
      <c r="P25" s="68"/>
      <c r="Q25" s="238"/>
    </row>
    <row r="26" spans="3:17" ht="12" customHeight="1">
      <c r="C26" s="58" t="s">
        <v>43</v>
      </c>
      <c r="E26" s="58"/>
      <c r="F26" s="58"/>
      <c r="G26" s="59">
        <f>+BS!G8</f>
        <v>234.9</v>
      </c>
      <c r="H26" s="59"/>
      <c r="I26" s="59">
        <f>+BS!I8</f>
        <v>33.200000000000003</v>
      </c>
      <c r="J26" s="59"/>
      <c r="K26" s="59">
        <f>+G26</f>
        <v>234.9</v>
      </c>
      <c r="L26" s="59"/>
      <c r="M26" s="59">
        <f>+I26</f>
        <v>33.200000000000003</v>
      </c>
      <c r="N26" s="59"/>
      <c r="O26" s="59">
        <f>+BS!K8</f>
        <v>40.6</v>
      </c>
      <c r="P26" s="68"/>
      <c r="Q26" s="238"/>
    </row>
    <row r="27" spans="3:17" ht="12" customHeight="1">
      <c r="C27" s="58" t="s">
        <v>270</v>
      </c>
      <c r="D27" s="177"/>
      <c r="E27" s="58"/>
      <c r="F27" s="58"/>
      <c r="G27" s="198">
        <f>-Notes!K211</f>
        <v>890.30000000000007</v>
      </c>
      <c r="H27" s="59"/>
      <c r="I27" s="59">
        <f>-Notes!L211</f>
        <v>1035.7</v>
      </c>
      <c r="J27" s="59"/>
      <c r="K27" s="127">
        <f>+G27</f>
        <v>890.30000000000007</v>
      </c>
      <c r="L27" s="59"/>
      <c r="M27" s="59">
        <f>+I27</f>
        <v>1035.7</v>
      </c>
      <c r="N27" s="59"/>
      <c r="O27" s="59">
        <f>-Notes!N211</f>
        <v>1007.5</v>
      </c>
      <c r="P27" s="68"/>
      <c r="Q27" s="238"/>
    </row>
    <row r="28" spans="3:17" ht="12" customHeight="1">
      <c r="C28" s="119" t="s">
        <v>266</v>
      </c>
      <c r="D28" s="119"/>
      <c r="E28" s="119"/>
      <c r="F28" s="58"/>
      <c r="G28" s="203">
        <f>-Notes!K215</f>
        <v>1059.0999999999999</v>
      </c>
      <c r="H28" s="204"/>
      <c r="I28" s="204">
        <f>-Notes!L215</f>
        <v>1256.2</v>
      </c>
      <c r="J28" s="204"/>
      <c r="K28" s="203">
        <f>+G28</f>
        <v>1059.0999999999999</v>
      </c>
      <c r="L28" s="204"/>
      <c r="M28" s="204">
        <v>1256.2</v>
      </c>
      <c r="N28" s="204"/>
      <c r="O28" s="204">
        <f>-Notes!N215</f>
        <v>1204.5999999999999</v>
      </c>
      <c r="P28" s="68"/>
      <c r="Q28" s="238"/>
    </row>
    <row r="29" spans="3:17" ht="12" customHeight="1">
      <c r="C29" s="205"/>
      <c r="F29" s="62"/>
      <c r="G29" s="68"/>
      <c r="H29" s="68"/>
      <c r="I29" s="68"/>
      <c r="J29" s="68"/>
      <c r="K29" s="178"/>
      <c r="L29" s="68"/>
      <c r="M29" s="68"/>
      <c r="N29" s="68"/>
      <c r="O29" s="68"/>
      <c r="P29" s="68"/>
      <c r="Q29" s="238"/>
    </row>
    <row r="30" spans="3:17" ht="12" customHeight="1">
      <c r="F30" s="62"/>
      <c r="G30" s="68"/>
      <c r="H30" s="68"/>
      <c r="Q30" s="238"/>
    </row>
    <row r="31" spans="3:17" ht="12" customHeight="1">
      <c r="Q31" s="238"/>
    </row>
    <row r="32" spans="3:17" ht="12" customHeight="1">
      <c r="Q32" s="238"/>
    </row>
    <row r="33" spans="5:17" ht="12" customHeight="1">
      <c r="Q33" s="238"/>
    </row>
    <row r="34" spans="5:17" ht="12" customHeight="1">
      <c r="G34" s="59"/>
      <c r="H34" s="59"/>
      <c r="Q34" s="238"/>
    </row>
    <row r="35" spans="5:17" ht="12" customHeight="1">
      <c r="E35" s="192"/>
      <c r="G35" s="59"/>
      <c r="H35" s="59"/>
      <c r="Q35" s="238"/>
    </row>
    <row r="36" spans="5:17" ht="12" customHeight="1">
      <c r="G36" s="59"/>
      <c r="H36" s="59"/>
      <c r="Q36" s="238"/>
    </row>
    <row r="37" spans="5:17" ht="11.1" customHeight="1">
      <c r="G37" s="59"/>
      <c r="H37" s="59"/>
      <c r="Q37" s="238"/>
    </row>
    <row r="38" spans="5:17" ht="11.1" customHeight="1">
      <c r="G38" s="59"/>
      <c r="H38" s="59"/>
      <c r="Q38" s="238"/>
    </row>
    <row r="39" spans="5:17" ht="11.1" customHeight="1">
      <c r="G39" s="59"/>
      <c r="H39" s="59"/>
      <c r="I39" s="59"/>
      <c r="J39" s="59"/>
      <c r="K39" s="59"/>
      <c r="L39" s="59"/>
      <c r="Q39" s="238"/>
    </row>
    <row r="40" spans="5:17" ht="11.1" customHeight="1">
      <c r="G40" s="59"/>
      <c r="H40" s="59"/>
      <c r="I40" s="59"/>
      <c r="J40" s="59"/>
      <c r="K40" s="59"/>
      <c r="L40" s="59"/>
      <c r="Q40" s="238"/>
    </row>
    <row r="41" spans="5:17" ht="11.1" customHeight="1">
      <c r="G41" s="59"/>
      <c r="H41" s="59"/>
      <c r="I41" s="59"/>
      <c r="J41" s="59"/>
      <c r="K41" s="59"/>
      <c r="L41" s="59"/>
      <c r="Q41" s="238"/>
    </row>
    <row r="42" spans="5:17" ht="11.1" customHeight="1">
      <c r="G42" s="59"/>
      <c r="H42" s="59"/>
      <c r="I42" s="59"/>
      <c r="J42" s="59"/>
      <c r="K42" s="59"/>
      <c r="L42" s="59"/>
      <c r="Q42" s="238"/>
    </row>
    <row r="43" spans="5:17" ht="11.1" customHeight="1">
      <c r="Q43" s="238"/>
    </row>
    <row r="44" spans="5:17" ht="11.1" customHeight="1">
      <c r="Q44" s="238"/>
    </row>
    <row r="45" spans="5:17" ht="11.1" customHeight="1">
      <c r="Q45" s="238"/>
    </row>
    <row r="46" spans="5:17" ht="11.1" customHeight="1">
      <c r="Q46" s="238"/>
    </row>
    <row r="47" spans="5:17" ht="11.1" customHeight="1">
      <c r="Q47" s="238"/>
    </row>
    <row r="48" spans="5:17" ht="11.1" customHeight="1">
      <c r="Q48" s="238"/>
    </row>
    <row r="49" spans="17:17" ht="11.1" customHeight="1">
      <c r="Q49" s="238"/>
    </row>
    <row r="50" spans="17:17" ht="11.1" customHeight="1">
      <c r="Q50" s="238"/>
    </row>
    <row r="51" spans="17:17" ht="11.1" customHeight="1">
      <c r="Q51" s="238"/>
    </row>
    <row r="52" spans="17:17" ht="11.1" customHeight="1">
      <c r="Q52" s="238"/>
    </row>
    <row r="53" spans="17:17" ht="11.1" customHeight="1">
      <c r="Q53" s="238"/>
    </row>
    <row r="54" spans="17:17" ht="11.1" customHeight="1"/>
    <row r="55" spans="17:17" ht="11.1" customHeight="1"/>
    <row r="56" spans="17:17" ht="11.1" customHeight="1"/>
    <row r="57" spans="17:17" ht="11.1" customHeight="1"/>
    <row r="58" spans="17:17" ht="11.1" customHeight="1"/>
    <row r="59" spans="17:17" ht="11.1" customHeight="1"/>
    <row r="60" spans="17:17" ht="11.1" customHeight="1"/>
    <row r="61" spans="17:17" ht="11.1" customHeight="1"/>
    <row r="62" spans="17:17" ht="11.1" customHeight="1"/>
    <row r="63" spans="17:17" ht="11.1" customHeight="1"/>
    <row r="64" spans="17:17" ht="11.1" customHeight="1"/>
    <row r="65" ht="11.1" customHeight="1"/>
    <row r="66" ht="11.1" customHeight="1"/>
    <row r="67" ht="11.1" customHeight="1"/>
    <row r="68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  <ignoredErrors>
    <ignoredError sqref="I9 M9 O9 M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06"/>
  <sheetViews>
    <sheetView showGridLines="0" zoomScaleNormal="100" workbookViewId="0">
      <selection activeCell="E20" sqref="E20"/>
    </sheetView>
  </sheetViews>
  <sheetFormatPr defaultRowHeight="15"/>
  <cols>
    <col min="3" max="3" width="51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1.7109375" customWidth="1"/>
    <col min="14" max="14" width="10.7109375" style="4" customWidth="1"/>
    <col min="15" max="15" width="9.140625" style="4"/>
    <col min="16" max="16" width="20.7109375" customWidth="1"/>
  </cols>
  <sheetData>
    <row r="1" spans="2:16" ht="12" customHeight="1">
      <c r="B1" s="186"/>
      <c r="C1" s="7"/>
      <c r="D1" s="7"/>
      <c r="N1"/>
      <c r="O1"/>
      <c r="P1" s="160"/>
    </row>
    <row r="2" spans="2:16" ht="12" customHeight="1">
      <c r="B2" s="209" t="s">
        <v>236</v>
      </c>
      <c r="C2" s="7"/>
      <c r="D2" s="7"/>
      <c r="N2"/>
      <c r="O2"/>
      <c r="P2" s="160"/>
    </row>
    <row r="3" spans="2:16" s="7" customFormat="1" ht="12" customHeight="1" thickBot="1">
      <c r="B3" s="186"/>
      <c r="C3" s="215" t="s">
        <v>246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169"/>
    </row>
    <row r="4" spans="2:16" ht="12" customHeight="1">
      <c r="N4"/>
      <c r="O4"/>
      <c r="P4" s="160"/>
    </row>
    <row r="5" spans="2:16" ht="12" customHeight="1">
      <c r="B5" s="209" t="s">
        <v>237</v>
      </c>
      <c r="C5" s="70"/>
      <c r="D5" s="10"/>
      <c r="E5" s="10"/>
      <c r="F5" s="58"/>
      <c r="G5" s="58"/>
      <c r="H5" s="100"/>
      <c r="I5" s="100"/>
      <c r="J5" s="100"/>
      <c r="K5" s="100"/>
      <c r="L5" s="100"/>
      <c r="N5" s="100"/>
      <c r="O5"/>
      <c r="P5" s="160"/>
    </row>
    <row r="6" spans="2:16" ht="12" customHeight="1">
      <c r="C6" s="214" t="s">
        <v>245</v>
      </c>
      <c r="N6" s="9"/>
      <c r="O6"/>
      <c r="P6" s="160"/>
    </row>
    <row r="7" spans="2:16" ht="12" customHeight="1">
      <c r="N7"/>
      <c r="O7"/>
      <c r="P7" s="160"/>
    </row>
    <row r="8" spans="2:16" ht="12" customHeight="1" thickBot="1">
      <c r="C8" s="116" t="s">
        <v>186</v>
      </c>
      <c r="D8" s="116"/>
      <c r="E8" s="116"/>
      <c r="F8" s="116"/>
      <c r="G8" s="116"/>
      <c r="H8" s="117"/>
      <c r="I8" s="116"/>
      <c r="J8" s="116"/>
      <c r="K8" s="116"/>
      <c r="L8" s="116"/>
      <c r="M8" s="12"/>
      <c r="N8" s="12"/>
      <c r="O8"/>
      <c r="P8" s="160"/>
    </row>
    <row r="9" spans="2:16" ht="12" customHeight="1">
      <c r="C9" s="118"/>
      <c r="D9" s="118"/>
      <c r="E9" s="118"/>
      <c r="F9" s="118"/>
      <c r="G9" s="118"/>
      <c r="H9" s="286" t="s">
        <v>11</v>
      </c>
      <c r="I9" s="286"/>
      <c r="J9" s="286"/>
      <c r="K9" s="285" t="s">
        <v>7</v>
      </c>
      <c r="L9" s="285"/>
      <c r="N9" s="4" t="s">
        <v>129</v>
      </c>
      <c r="O9"/>
      <c r="P9" s="160"/>
    </row>
    <row r="10" spans="2:16" ht="12" customHeight="1">
      <c r="C10" s="118"/>
      <c r="D10" s="118"/>
      <c r="E10" s="118"/>
      <c r="F10" s="118"/>
      <c r="G10" s="118"/>
      <c r="H10" s="284" t="s">
        <v>0</v>
      </c>
      <c r="I10" s="284"/>
      <c r="J10" s="284"/>
      <c r="K10" s="280" t="s">
        <v>0</v>
      </c>
      <c r="L10" s="280"/>
      <c r="N10" s="57" t="s">
        <v>1</v>
      </c>
      <c r="O10"/>
      <c r="P10" s="160"/>
    </row>
    <row r="11" spans="2:16" ht="12" customHeight="1">
      <c r="C11" s="88"/>
      <c r="D11" s="119"/>
      <c r="E11" s="119"/>
      <c r="F11" s="119"/>
      <c r="G11" s="58"/>
      <c r="H11" s="63">
        <v>2020</v>
      </c>
      <c r="I11" s="65">
        <v>2019</v>
      </c>
      <c r="K11" s="63">
        <v>2020</v>
      </c>
      <c r="L11" s="65">
        <v>2019</v>
      </c>
      <c r="N11" s="65">
        <v>2019</v>
      </c>
      <c r="O11"/>
      <c r="P11" s="160"/>
    </row>
    <row r="12" spans="2:16" ht="12" customHeight="1">
      <c r="C12" s="58" t="s">
        <v>64</v>
      </c>
      <c r="E12" s="58"/>
      <c r="F12" s="58"/>
      <c r="G12" s="58"/>
      <c r="H12" s="172">
        <v>0.15</v>
      </c>
      <c r="I12" s="172">
        <v>0.45</v>
      </c>
      <c r="J12" s="172"/>
      <c r="K12" s="172">
        <v>0.31</v>
      </c>
      <c r="L12" s="172">
        <v>0.37</v>
      </c>
      <c r="M12" s="229"/>
      <c r="N12" s="172">
        <v>0.41</v>
      </c>
      <c r="O12"/>
      <c r="P12" s="160"/>
    </row>
    <row r="13" spans="2:16" ht="12" customHeight="1">
      <c r="C13" s="58" t="s">
        <v>191</v>
      </c>
      <c r="E13" s="58"/>
      <c r="F13" s="58"/>
      <c r="G13" s="58"/>
      <c r="H13" s="172">
        <v>0.5</v>
      </c>
      <c r="I13" s="172">
        <v>0.43</v>
      </c>
      <c r="J13" s="172"/>
      <c r="K13" s="172">
        <v>0.46</v>
      </c>
      <c r="L13" s="172">
        <v>0.41</v>
      </c>
      <c r="M13" s="229"/>
      <c r="N13" s="172">
        <v>0.41</v>
      </c>
      <c r="O13"/>
      <c r="P13" s="160"/>
    </row>
    <row r="14" spans="2:16" ht="12" customHeight="1">
      <c r="C14" s="58" t="s">
        <v>8</v>
      </c>
      <c r="E14" s="58"/>
      <c r="F14" s="58"/>
      <c r="G14" s="58"/>
      <c r="H14" s="172">
        <v>0.21</v>
      </c>
      <c r="I14" s="172">
        <v>0.09</v>
      </c>
      <c r="J14" s="172"/>
      <c r="K14" s="172">
        <v>0.15</v>
      </c>
      <c r="L14" s="172">
        <v>7.0000000000000007E-2</v>
      </c>
      <c r="M14" s="229"/>
      <c r="N14" s="172">
        <v>0.1</v>
      </c>
      <c r="O14"/>
      <c r="P14" s="160"/>
    </row>
    <row r="15" spans="2:16" ht="12" customHeight="1">
      <c r="C15" s="58" t="s">
        <v>189</v>
      </c>
      <c r="E15" s="58"/>
      <c r="F15" s="58"/>
      <c r="G15" s="58"/>
      <c r="H15" s="172">
        <v>0</v>
      </c>
      <c r="I15" s="172">
        <v>0.03</v>
      </c>
      <c r="J15" s="172"/>
      <c r="K15" s="172">
        <v>0.01</v>
      </c>
      <c r="L15" s="172">
        <v>0.02</v>
      </c>
      <c r="M15" s="229"/>
      <c r="N15" s="172">
        <v>0.02</v>
      </c>
      <c r="O15"/>
      <c r="P15" s="160"/>
    </row>
    <row r="16" spans="2:16" ht="12" customHeight="1">
      <c r="C16" s="119" t="s">
        <v>190</v>
      </c>
      <c r="D16" s="110"/>
      <c r="E16" s="119"/>
      <c r="F16" s="119"/>
      <c r="G16" s="58"/>
      <c r="H16" s="173">
        <v>0.14000000000000001</v>
      </c>
      <c r="I16" s="173">
        <v>0</v>
      </c>
      <c r="J16" s="172"/>
      <c r="K16" s="173">
        <v>7.0000000000000007E-2</v>
      </c>
      <c r="L16" s="173">
        <v>0.13</v>
      </c>
      <c r="M16" s="229"/>
      <c r="N16" s="173">
        <v>0.06</v>
      </c>
      <c r="O16"/>
      <c r="P16" s="160"/>
    </row>
    <row r="17" spans="2:16" ht="12" customHeight="1">
      <c r="C17" s="171" t="s">
        <v>187</v>
      </c>
      <c r="H17" s="7"/>
      <c r="I17" s="7"/>
      <c r="N17"/>
      <c r="O17"/>
      <c r="P17" s="160"/>
    </row>
    <row r="18" spans="2:16" ht="12" customHeight="1">
      <c r="H18" s="7"/>
      <c r="I18" s="7"/>
      <c r="N18"/>
      <c r="O18"/>
      <c r="P18" s="160"/>
    </row>
    <row r="19" spans="2:16" ht="12" customHeight="1">
      <c r="N19"/>
      <c r="O19"/>
      <c r="P19" s="160"/>
    </row>
    <row r="20" spans="2:16" ht="12" customHeight="1">
      <c r="B20" s="3" t="s">
        <v>238</v>
      </c>
      <c r="C20" s="4"/>
      <c r="D20" s="4"/>
      <c r="E20" s="4"/>
      <c r="F20" s="4"/>
      <c r="G20" s="59"/>
      <c r="H20" s="59"/>
      <c r="I20" s="59"/>
      <c r="J20" s="59"/>
      <c r="K20" s="59"/>
      <c r="L20" s="59"/>
      <c r="M20" s="59"/>
      <c r="N20" s="59"/>
      <c r="P20" s="160"/>
    </row>
    <row r="21" spans="2:16" ht="12" customHeight="1" thickBot="1"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/>
      <c r="P21" s="160"/>
    </row>
    <row r="22" spans="2:16" ht="12" customHeight="1">
      <c r="C22" s="118"/>
      <c r="D22" s="118"/>
      <c r="E22" s="118"/>
      <c r="F22" s="118"/>
      <c r="G22" s="118"/>
      <c r="H22" s="286" t="s">
        <v>11</v>
      </c>
      <c r="I22" s="286"/>
      <c r="J22" s="286"/>
      <c r="K22" s="285" t="s">
        <v>7</v>
      </c>
      <c r="L22" s="285"/>
      <c r="N22" s="4" t="s">
        <v>129</v>
      </c>
      <c r="O22"/>
      <c r="P22" s="160"/>
    </row>
    <row r="23" spans="2:16" ht="12" customHeight="1">
      <c r="C23" s="118"/>
      <c r="D23" s="118"/>
      <c r="E23" s="118"/>
      <c r="F23" s="118"/>
      <c r="G23" s="118"/>
      <c r="H23" s="284" t="s">
        <v>0</v>
      </c>
      <c r="I23" s="284"/>
      <c r="J23" s="284"/>
      <c r="K23" s="280" t="s">
        <v>0</v>
      </c>
      <c r="L23" s="280"/>
      <c r="M23" s="226"/>
      <c r="N23" s="227" t="s">
        <v>1</v>
      </c>
      <c r="O23"/>
      <c r="P23" s="160"/>
    </row>
    <row r="24" spans="2:16" ht="12" customHeight="1">
      <c r="C24" s="88" t="s">
        <v>12</v>
      </c>
      <c r="D24" s="119"/>
      <c r="E24" s="119"/>
      <c r="F24" s="119"/>
      <c r="G24" s="58"/>
      <c r="H24" s="63">
        <v>2020</v>
      </c>
      <c r="I24" s="65">
        <v>2019</v>
      </c>
      <c r="J24" s="7"/>
      <c r="K24" s="63">
        <v>2020</v>
      </c>
      <c r="L24" s="65">
        <v>2019</v>
      </c>
      <c r="M24" s="7"/>
      <c r="N24" s="228">
        <v>2019</v>
      </c>
      <c r="O24"/>
      <c r="P24" s="160"/>
    </row>
    <row r="25" spans="2:16" ht="12" customHeight="1">
      <c r="C25" s="4" t="s">
        <v>35</v>
      </c>
      <c r="D25" s="4"/>
      <c r="E25" s="4"/>
      <c r="F25" s="4"/>
      <c r="G25" s="59"/>
      <c r="H25" s="59">
        <v>-96.8</v>
      </c>
      <c r="I25" s="59">
        <v>-131.70000000000002</v>
      </c>
      <c r="J25" s="59"/>
      <c r="K25" s="59">
        <v>-232.4</v>
      </c>
      <c r="L25" s="59">
        <v>-249.8</v>
      </c>
      <c r="M25" s="59"/>
      <c r="N25" s="59">
        <v>-510.3</v>
      </c>
      <c r="O25"/>
      <c r="P25" s="160"/>
    </row>
    <row r="26" spans="2:16" ht="12" customHeight="1">
      <c r="C26" s="4" t="s">
        <v>36</v>
      </c>
      <c r="D26" s="4"/>
      <c r="E26" s="4"/>
      <c r="F26" s="4"/>
      <c r="G26" s="59"/>
      <c r="H26" s="59">
        <v>-4.4000000000000004</v>
      </c>
      <c r="I26" s="59">
        <v>-3.3</v>
      </c>
      <c r="J26" s="59"/>
      <c r="K26" s="59">
        <v>-10.399999999999999</v>
      </c>
      <c r="L26" s="59">
        <v>-8</v>
      </c>
      <c r="M26" s="59"/>
      <c r="N26" s="59">
        <v>-17.7</v>
      </c>
      <c r="P26" s="160"/>
    </row>
    <row r="27" spans="2:16" ht="12" customHeight="1">
      <c r="C27" s="4" t="s">
        <v>41</v>
      </c>
      <c r="D27" s="4"/>
      <c r="E27" s="4"/>
      <c r="F27" s="4"/>
      <c r="G27" s="59"/>
      <c r="H27" s="59">
        <v>-9.1999999999999993</v>
      </c>
      <c r="I27" s="59">
        <v>-12.6</v>
      </c>
      <c r="J27" s="59"/>
      <c r="K27" s="59">
        <v>-21.1</v>
      </c>
      <c r="L27" s="59">
        <v>-26.1</v>
      </c>
      <c r="M27" s="59"/>
      <c r="N27" s="59">
        <v>-51.8</v>
      </c>
      <c r="P27" s="160"/>
    </row>
    <row r="28" spans="2:16" ht="12" customHeight="1">
      <c r="C28" s="55" t="s">
        <v>37</v>
      </c>
      <c r="D28" s="55"/>
      <c r="E28" s="193"/>
      <c r="F28" s="54"/>
      <c r="G28" s="69"/>
      <c r="H28" s="60">
        <f>SUM(H25:H27)</f>
        <v>-110.4</v>
      </c>
      <c r="I28" s="60">
        <v>-147.60000000000002</v>
      </c>
      <c r="J28" s="59"/>
      <c r="K28" s="60">
        <f>SUM(K25:K27)</f>
        <v>-263.90000000000003</v>
      </c>
      <c r="L28" s="60">
        <v>-283.90000000000003</v>
      </c>
      <c r="M28" s="69"/>
      <c r="N28" s="60">
        <v>-579.79999999999995</v>
      </c>
      <c r="P28" s="160"/>
    </row>
    <row r="29" spans="2:16" ht="12" customHeight="1">
      <c r="C29" s="4" t="s">
        <v>38</v>
      </c>
      <c r="D29" s="4"/>
      <c r="E29" s="194"/>
      <c r="F29" s="4"/>
      <c r="G29" s="59"/>
      <c r="H29" s="59">
        <v>4.0999999999999996</v>
      </c>
      <c r="I29" s="59">
        <v>0.1</v>
      </c>
      <c r="J29" s="59"/>
      <c r="K29" s="59">
        <v>-0.6</v>
      </c>
      <c r="L29" s="59">
        <v>-3.2</v>
      </c>
      <c r="M29" s="59"/>
      <c r="N29" s="59">
        <v>3</v>
      </c>
      <c r="P29" s="160"/>
    </row>
    <row r="30" spans="2:16" ht="12" customHeight="1">
      <c r="C30" s="58" t="s">
        <v>33</v>
      </c>
      <c r="D30" s="4"/>
      <c r="E30" s="194"/>
      <c r="F30" s="4"/>
      <c r="G30" s="59"/>
      <c r="H30" s="59">
        <v>64.7</v>
      </c>
      <c r="I30" s="59">
        <v>65.7</v>
      </c>
      <c r="J30" s="59"/>
      <c r="K30" s="59">
        <v>132.4</v>
      </c>
      <c r="L30" s="59">
        <v>127.8</v>
      </c>
      <c r="M30" s="59"/>
      <c r="N30" s="59">
        <v>244.8</v>
      </c>
      <c r="P30" s="160"/>
    </row>
    <row r="31" spans="2:16" ht="12" customHeight="1">
      <c r="C31" s="58" t="s">
        <v>39</v>
      </c>
      <c r="D31" s="4"/>
      <c r="E31" s="194"/>
      <c r="F31" s="4"/>
      <c r="G31" s="59"/>
      <c r="H31" s="59">
        <v>2</v>
      </c>
      <c r="I31" s="59">
        <v>1.4</v>
      </c>
      <c r="J31" s="59"/>
      <c r="K31" s="59">
        <v>4.8</v>
      </c>
      <c r="L31" s="59">
        <v>3.7</v>
      </c>
      <c r="M31" s="59"/>
      <c r="N31" s="59">
        <v>8</v>
      </c>
      <c r="P31" s="160"/>
    </row>
    <row r="32" spans="2:16" ht="12" customHeight="1">
      <c r="C32" s="55" t="s">
        <v>89</v>
      </c>
      <c r="D32" s="55"/>
      <c r="E32" s="193"/>
      <c r="F32" s="55"/>
      <c r="G32" s="69"/>
      <c r="H32" s="60">
        <f>SUM(H28:H31)</f>
        <v>-39.600000000000009</v>
      </c>
      <c r="I32" s="60">
        <v>-80.40000000000002</v>
      </c>
      <c r="J32" s="69"/>
      <c r="K32" s="60">
        <f>SUM(K28:K31)</f>
        <v>-127.30000000000005</v>
      </c>
      <c r="L32" s="60">
        <v>-155.60000000000002</v>
      </c>
      <c r="M32" s="69"/>
      <c r="N32" s="60">
        <v>-323.99999999999994</v>
      </c>
      <c r="P32" s="160"/>
    </row>
    <row r="33" spans="2:16" ht="12" customHeight="1">
      <c r="C33" s="4"/>
      <c r="D33" s="4"/>
      <c r="E33" s="192"/>
      <c r="F33" s="4"/>
      <c r="G33" s="59"/>
      <c r="H33" s="59"/>
      <c r="I33" s="59"/>
      <c r="J33" s="59"/>
      <c r="K33" s="59"/>
      <c r="L33" s="59"/>
      <c r="M33" s="4"/>
      <c r="P33" s="160"/>
    </row>
    <row r="34" spans="2:16" ht="12" customHeight="1">
      <c r="B34" s="3" t="s">
        <v>239</v>
      </c>
      <c r="N34"/>
      <c r="O34"/>
      <c r="P34" s="160"/>
    </row>
    <row r="35" spans="2:16" ht="12" customHeight="1">
      <c r="B35" s="3"/>
      <c r="N35"/>
      <c r="O35"/>
      <c r="P35" s="160"/>
    </row>
    <row r="36" spans="2:16" ht="12" customHeight="1" thickBot="1">
      <c r="C36" s="116" t="s">
        <v>90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2"/>
      <c r="N36" s="12"/>
      <c r="O36"/>
      <c r="P36" s="160"/>
    </row>
    <row r="37" spans="2:16" ht="12" customHeight="1">
      <c r="C37" s="118"/>
      <c r="D37" s="118"/>
      <c r="E37" s="118"/>
      <c r="F37" s="118"/>
      <c r="G37" s="118"/>
      <c r="H37" s="286" t="s">
        <v>11</v>
      </c>
      <c r="I37" s="286"/>
      <c r="J37" s="286"/>
      <c r="K37" s="285" t="s">
        <v>7</v>
      </c>
      <c r="L37" s="285"/>
      <c r="N37" s="4" t="s">
        <v>129</v>
      </c>
      <c r="P37" s="160"/>
    </row>
    <row r="38" spans="2:16" ht="12" customHeight="1">
      <c r="C38" s="118"/>
      <c r="D38" s="118"/>
      <c r="E38" s="118"/>
      <c r="F38" s="118"/>
      <c r="G38" s="118"/>
      <c r="H38" s="284" t="s">
        <v>0</v>
      </c>
      <c r="I38" s="284"/>
      <c r="J38" s="284"/>
      <c r="K38" s="280" t="s">
        <v>0</v>
      </c>
      <c r="L38" s="280"/>
      <c r="N38" s="57" t="s">
        <v>1</v>
      </c>
      <c r="P38" s="160"/>
    </row>
    <row r="39" spans="2:16" ht="12" customHeight="1">
      <c r="C39" s="88" t="s">
        <v>12</v>
      </c>
      <c r="D39" s="119"/>
      <c r="E39" s="119"/>
      <c r="F39" s="119"/>
      <c r="G39" s="58"/>
      <c r="H39" s="63">
        <v>2020</v>
      </c>
      <c r="I39" s="65">
        <v>2019</v>
      </c>
      <c r="K39" s="63">
        <v>2020</v>
      </c>
      <c r="L39" s="65">
        <v>2019</v>
      </c>
      <c r="N39" s="54">
        <v>2019</v>
      </c>
      <c r="P39" s="160"/>
    </row>
    <row r="40" spans="2:16" ht="12" customHeight="1">
      <c r="C40" s="157"/>
      <c r="D40" s="58"/>
      <c r="E40" s="58"/>
      <c r="F40" s="58"/>
      <c r="G40" s="58"/>
      <c r="H40" s="120"/>
      <c r="I40" s="121"/>
      <c r="K40" s="120"/>
      <c r="L40" s="121"/>
      <c r="N40" s="62"/>
      <c r="P40" s="160"/>
    </row>
    <row r="41" spans="2:16" ht="12" customHeight="1">
      <c r="C41" s="70" t="s">
        <v>87</v>
      </c>
      <c r="D41" s="58"/>
      <c r="E41" s="58"/>
      <c r="F41" s="58"/>
      <c r="G41" s="58"/>
      <c r="H41" s="120"/>
      <c r="I41" s="121"/>
      <c r="K41" s="120"/>
      <c r="L41" s="121"/>
      <c r="N41" s="62"/>
      <c r="P41" s="160"/>
    </row>
    <row r="42" spans="2:16" ht="12" customHeight="1">
      <c r="C42" s="58" t="s">
        <v>88</v>
      </c>
      <c r="E42" s="58"/>
      <c r="F42" s="58"/>
      <c r="G42" s="58"/>
      <c r="H42" s="103">
        <v>-33.5</v>
      </c>
      <c r="I42" s="103">
        <v>-55.2</v>
      </c>
      <c r="J42" s="103"/>
      <c r="K42" s="103">
        <v>-71</v>
      </c>
      <c r="L42" s="103">
        <v>-99.9</v>
      </c>
      <c r="N42" s="103">
        <v>-206.5</v>
      </c>
      <c r="P42" s="233"/>
    </row>
    <row r="43" spans="2:16" ht="12" customHeight="1">
      <c r="C43" s="58" t="s">
        <v>91</v>
      </c>
      <c r="E43" s="58"/>
      <c r="F43" s="58"/>
      <c r="G43" s="58"/>
      <c r="H43" s="103">
        <v>-8.2000000000000028</v>
      </c>
      <c r="I43" s="103">
        <v>-32.399999999999991</v>
      </c>
      <c r="J43" s="103"/>
      <c r="K43" s="103">
        <v>-9.1999999999999993</v>
      </c>
      <c r="L43" s="103">
        <v>-52.900000000000006</v>
      </c>
      <c r="N43" s="103">
        <v>-213</v>
      </c>
      <c r="P43" s="234"/>
    </row>
    <row r="44" spans="2:16" ht="12" customHeight="1">
      <c r="C44" s="58" t="s">
        <v>92</v>
      </c>
      <c r="E44" s="58"/>
      <c r="F44" s="58"/>
      <c r="G44" s="58"/>
      <c r="H44" s="103">
        <v>-11.5</v>
      </c>
      <c r="I44" s="102">
        <v>-3.2</v>
      </c>
      <c r="J44" s="103"/>
      <c r="K44" s="103">
        <v>-16.7</v>
      </c>
      <c r="L44" s="102">
        <v>-3.2</v>
      </c>
      <c r="N44" s="102">
        <v>-17.899999999999999</v>
      </c>
      <c r="P44" s="160"/>
    </row>
    <row r="45" spans="2:16" ht="12" customHeight="1">
      <c r="C45" s="61" t="s">
        <v>62</v>
      </c>
      <c r="D45" s="6"/>
      <c r="E45" s="6"/>
      <c r="F45" s="122"/>
      <c r="G45" s="58"/>
      <c r="H45" s="104">
        <f>SUM(H42:H44)</f>
        <v>-53.2</v>
      </c>
      <c r="I45" s="104">
        <v>-90.8</v>
      </c>
      <c r="J45" s="100"/>
      <c r="K45" s="104">
        <f>SUM(K42:K44)</f>
        <v>-96.9</v>
      </c>
      <c r="L45" s="104">
        <v>-156</v>
      </c>
      <c r="N45" s="104">
        <v>-437.4</v>
      </c>
      <c r="P45" s="160"/>
    </row>
    <row r="46" spans="2:16" ht="12" customHeight="1">
      <c r="C46" s="70"/>
      <c r="D46" s="10"/>
      <c r="E46" s="10"/>
      <c r="F46" s="58"/>
      <c r="G46" s="58"/>
      <c r="H46" s="100"/>
      <c r="I46" s="100"/>
      <c r="J46" s="100"/>
      <c r="K46" s="100"/>
      <c r="L46" s="100"/>
      <c r="N46" s="100"/>
      <c r="P46" s="160"/>
    </row>
    <row r="47" spans="2:16" ht="12" customHeight="1">
      <c r="C47" s="70" t="s">
        <v>211</v>
      </c>
      <c r="D47" s="10"/>
      <c r="E47" s="10"/>
      <c r="F47" s="58"/>
      <c r="G47" s="58"/>
      <c r="H47" s="100"/>
      <c r="I47" s="100"/>
      <c r="J47" s="100"/>
      <c r="K47" s="100"/>
      <c r="L47" s="100"/>
      <c r="N47" s="100"/>
      <c r="P47" s="160"/>
    </row>
    <row r="48" spans="2:16" ht="12" customHeight="1">
      <c r="C48" s="58" t="s">
        <v>88</v>
      </c>
      <c r="D48" s="10"/>
      <c r="E48" s="10"/>
      <c r="F48" s="58"/>
      <c r="G48" s="58"/>
      <c r="H48" s="103">
        <v>-73.2</v>
      </c>
      <c r="I48" s="103">
        <v>-90.300000000000011</v>
      </c>
      <c r="J48" s="103"/>
      <c r="K48" s="103">
        <v>-140.9</v>
      </c>
      <c r="L48" s="103">
        <v>-152.1</v>
      </c>
      <c r="M48" s="197"/>
      <c r="N48" s="103">
        <v>-343.90000000000003</v>
      </c>
      <c r="P48" s="232"/>
    </row>
    <row r="49" spans="3:16" ht="12" customHeight="1">
      <c r="C49" s="61" t="s">
        <v>62</v>
      </c>
      <c r="D49" s="61"/>
      <c r="E49" s="61"/>
      <c r="F49" s="61"/>
      <c r="G49" s="58"/>
      <c r="H49" s="104">
        <f>SUM(H48:H48)</f>
        <v>-73.2</v>
      </c>
      <c r="I49" s="104">
        <v>-90.300000000000011</v>
      </c>
      <c r="J49" s="100"/>
      <c r="K49" s="104">
        <f>SUM(K47:K48)</f>
        <v>-140.9</v>
      </c>
      <c r="L49" s="104">
        <v>-152.1</v>
      </c>
      <c r="N49" s="104">
        <v>-343.90000000000003</v>
      </c>
      <c r="P49" s="160"/>
    </row>
    <row r="50" spans="3:16" ht="12" customHeight="1">
      <c r="P50" s="160"/>
    </row>
    <row r="51" spans="3:16" ht="12" customHeight="1">
      <c r="P51" s="160"/>
    </row>
    <row r="52" spans="3:16" ht="12" customHeight="1" thickBot="1">
      <c r="C52" s="116" t="s">
        <v>222</v>
      </c>
      <c r="D52" s="116"/>
      <c r="E52" s="116"/>
      <c r="F52" s="116"/>
      <c r="G52" s="116"/>
      <c r="H52" s="117"/>
      <c r="I52" s="116"/>
      <c r="J52" s="116"/>
      <c r="K52" s="116"/>
      <c r="L52" s="116"/>
      <c r="M52" s="12"/>
      <c r="N52" s="12"/>
      <c r="P52" s="160"/>
    </row>
    <row r="53" spans="3:16" ht="12" customHeight="1">
      <c r="C53" s="118"/>
      <c r="D53" s="118"/>
      <c r="E53" s="118"/>
      <c r="F53" s="118"/>
      <c r="G53" s="118"/>
      <c r="H53" s="286" t="s">
        <v>11</v>
      </c>
      <c r="I53" s="286"/>
      <c r="J53" s="286"/>
      <c r="K53" s="285" t="s">
        <v>7</v>
      </c>
      <c r="L53" s="285"/>
      <c r="N53" s="4" t="s">
        <v>129</v>
      </c>
      <c r="P53" s="160"/>
    </row>
    <row r="54" spans="3:16" ht="12" customHeight="1">
      <c r="C54" s="118"/>
      <c r="D54" s="118"/>
      <c r="E54" s="118"/>
      <c r="F54" s="118"/>
      <c r="G54" s="118"/>
      <c r="H54" s="284" t="s">
        <v>0</v>
      </c>
      <c r="I54" s="284"/>
      <c r="J54" s="284"/>
      <c r="K54" s="280" t="s">
        <v>0</v>
      </c>
      <c r="L54" s="280"/>
      <c r="N54" s="57" t="s">
        <v>1</v>
      </c>
      <c r="P54" s="160"/>
    </row>
    <row r="55" spans="3:16" ht="12" customHeight="1">
      <c r="C55" s="88" t="s">
        <v>12</v>
      </c>
      <c r="D55" s="119"/>
      <c r="E55" s="119"/>
      <c r="F55" s="119"/>
      <c r="G55" s="58"/>
      <c r="H55" s="63">
        <v>2020</v>
      </c>
      <c r="I55" s="65">
        <v>2019</v>
      </c>
      <c r="K55" s="63">
        <v>2020</v>
      </c>
      <c r="L55" s="65">
        <v>2019</v>
      </c>
      <c r="N55" s="54">
        <v>2019</v>
      </c>
      <c r="P55" s="160"/>
    </row>
    <row r="56" spans="3:16" ht="12" customHeight="1">
      <c r="C56" s="66" t="s">
        <v>201</v>
      </c>
      <c r="E56" s="58"/>
      <c r="F56" s="58"/>
      <c r="G56" s="58"/>
      <c r="H56" s="103">
        <v>-45.599999999999994</v>
      </c>
      <c r="I56" s="103">
        <v>-50.9</v>
      </c>
      <c r="J56" s="103"/>
      <c r="K56" s="103">
        <v>-95</v>
      </c>
      <c r="L56" s="103">
        <v>-105.1</v>
      </c>
      <c r="N56" s="103">
        <v>-203.89999999999998</v>
      </c>
      <c r="P56" s="231"/>
    </row>
    <row r="57" spans="3:16" ht="12" customHeight="1">
      <c r="C57" s="66" t="s">
        <v>263</v>
      </c>
      <c r="E57" s="58"/>
      <c r="F57" s="58"/>
      <c r="G57" s="58"/>
      <c r="H57" s="103">
        <v>2.5</v>
      </c>
      <c r="I57" s="103">
        <v>-0.19999999999999929</v>
      </c>
      <c r="J57" s="103"/>
      <c r="K57" s="103">
        <v>0.10000000000000142</v>
      </c>
      <c r="L57" s="103">
        <v>-1.5999999999999943</v>
      </c>
      <c r="N57" s="103">
        <v>1.2999999999999972</v>
      </c>
      <c r="P57" s="231"/>
    </row>
    <row r="58" spans="3:16" ht="12" customHeight="1">
      <c r="C58" s="119" t="s">
        <v>264</v>
      </c>
      <c r="E58" s="58"/>
      <c r="F58" s="58"/>
      <c r="G58" s="58"/>
      <c r="H58" s="103">
        <v>24.2</v>
      </c>
      <c r="I58" s="103">
        <v>23.9</v>
      </c>
      <c r="J58" s="103"/>
      <c r="K58" s="103">
        <v>47.3</v>
      </c>
      <c r="L58" s="103">
        <v>45.3</v>
      </c>
      <c r="N58" s="103">
        <v>86.8</v>
      </c>
      <c r="P58" s="231"/>
    </row>
    <row r="59" spans="3:16" ht="12" customHeight="1">
      <c r="C59" s="61" t="s">
        <v>62</v>
      </c>
      <c r="D59" s="6"/>
      <c r="E59" s="6"/>
      <c r="F59" s="122"/>
      <c r="G59" s="58"/>
      <c r="H59" s="104">
        <f>SUM(H56:H58)</f>
        <v>-18.899999999999995</v>
      </c>
      <c r="I59" s="104">
        <v>-27.2</v>
      </c>
      <c r="J59" s="100"/>
      <c r="K59" s="104">
        <f>SUM(K56:K58)</f>
        <v>-47.600000000000009</v>
      </c>
      <c r="L59" s="104">
        <v>-61.399999999999991</v>
      </c>
      <c r="N59" s="104">
        <v>-115.79999999999997</v>
      </c>
      <c r="P59" s="160"/>
    </row>
    <row r="60" spans="3:16" ht="12" customHeight="1">
      <c r="C60" s="259" t="s">
        <v>288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68"/>
      <c r="P60" s="160"/>
    </row>
    <row r="61" spans="3:16" ht="12" customHeight="1">
      <c r="P61" s="160"/>
    </row>
    <row r="62" spans="3:16" ht="12" customHeight="1">
      <c r="C62" s="4"/>
      <c r="P62" s="160"/>
    </row>
    <row r="63" spans="3:16" ht="12" customHeight="1">
      <c r="P63" s="160"/>
    </row>
    <row r="64" spans="3:16" ht="12" customHeight="1" thickBot="1">
      <c r="C64" s="123" t="s">
        <v>274</v>
      </c>
      <c r="D64" s="116"/>
      <c r="E64" s="116"/>
      <c r="F64" s="116"/>
      <c r="G64" s="116"/>
      <c r="H64" s="117"/>
      <c r="I64" s="116"/>
      <c r="J64" s="116"/>
      <c r="K64" s="116"/>
      <c r="L64" s="116"/>
      <c r="M64" s="12"/>
      <c r="N64" s="12"/>
      <c r="P64" s="160"/>
    </row>
    <row r="65" spans="3:16" ht="12" customHeight="1">
      <c r="C65" s="118"/>
      <c r="D65" s="118"/>
      <c r="E65" s="118"/>
      <c r="F65" s="118"/>
      <c r="G65" s="118"/>
      <c r="H65" s="286" t="s">
        <v>11</v>
      </c>
      <c r="I65" s="286"/>
      <c r="J65" s="286"/>
      <c r="K65" s="285" t="s">
        <v>7</v>
      </c>
      <c r="L65" s="285"/>
      <c r="N65" s="4" t="s">
        <v>129</v>
      </c>
      <c r="P65" s="160"/>
    </row>
    <row r="66" spans="3:16" ht="12" customHeight="1">
      <c r="C66" s="118"/>
      <c r="D66" s="118"/>
      <c r="E66" s="118"/>
      <c r="F66" s="118"/>
      <c r="G66" s="118"/>
      <c r="H66" s="284" t="s">
        <v>0</v>
      </c>
      <c r="I66" s="284"/>
      <c r="J66" s="284"/>
      <c r="K66" s="280" t="s">
        <v>0</v>
      </c>
      <c r="L66" s="280"/>
      <c r="N66" s="57" t="s">
        <v>1</v>
      </c>
      <c r="P66" s="160"/>
    </row>
    <row r="67" spans="3:16" ht="12" customHeight="1">
      <c r="C67" s="88" t="s">
        <v>12</v>
      </c>
      <c r="D67" s="119"/>
      <c r="E67" s="119"/>
      <c r="F67" s="119"/>
      <c r="G67" s="58"/>
      <c r="H67" s="63">
        <v>2020</v>
      </c>
      <c r="I67" s="65">
        <v>2019</v>
      </c>
      <c r="K67" s="63">
        <v>2020</v>
      </c>
      <c r="L67" s="65">
        <v>2019</v>
      </c>
      <c r="N67" s="54">
        <v>2019</v>
      </c>
      <c r="P67" s="160"/>
    </row>
    <row r="68" spans="3:16" ht="12" customHeight="1">
      <c r="C68" s="58" t="s">
        <v>93</v>
      </c>
      <c r="E68" s="58"/>
      <c r="F68" s="58"/>
      <c r="G68" s="58"/>
      <c r="H68" s="103">
        <v>-26</v>
      </c>
      <c r="I68" s="103">
        <v>0</v>
      </c>
      <c r="J68" s="103"/>
      <c r="K68" s="103">
        <v>-77.400000000000006</v>
      </c>
      <c r="L68" s="103">
        <v>0</v>
      </c>
      <c r="N68" s="103">
        <v>0</v>
      </c>
      <c r="P68" s="160"/>
    </row>
    <row r="69" spans="3:16" ht="12" customHeight="1">
      <c r="C69" s="58" t="s">
        <v>63</v>
      </c>
      <c r="E69" s="58"/>
      <c r="F69" s="58"/>
      <c r="G69" s="58"/>
      <c r="H69" s="103">
        <v>-1</v>
      </c>
      <c r="I69" s="103">
        <v>0</v>
      </c>
      <c r="J69" s="103"/>
      <c r="K69" s="103">
        <v>-1</v>
      </c>
      <c r="L69" s="103">
        <v>0</v>
      </c>
      <c r="N69" s="103">
        <v>0</v>
      </c>
      <c r="P69" s="160"/>
    </row>
    <row r="70" spans="3:16" ht="12" customHeight="1">
      <c r="C70" s="61" t="s">
        <v>62</v>
      </c>
      <c r="D70" s="6"/>
      <c r="E70" s="6"/>
      <c r="F70" s="122"/>
      <c r="G70" s="58"/>
      <c r="H70" s="104">
        <f>SUM(H68:H69)</f>
        <v>-27</v>
      </c>
      <c r="I70" s="104">
        <v>0</v>
      </c>
      <c r="J70" s="100">
        <v>-121.60000000000001</v>
      </c>
      <c r="K70" s="104">
        <f>SUM(K68:K69)</f>
        <v>-78.400000000000006</v>
      </c>
      <c r="L70" s="104">
        <v>0</v>
      </c>
      <c r="N70" s="104">
        <v>0</v>
      </c>
      <c r="P70" s="160"/>
    </row>
    <row r="71" spans="3:16" ht="12" customHeight="1">
      <c r="P71" s="160"/>
    </row>
    <row r="72" spans="3:16" ht="12" customHeight="1">
      <c r="P72" s="160"/>
    </row>
    <row r="73" spans="3:16" ht="12" customHeight="1">
      <c r="P73" s="160"/>
    </row>
    <row r="74" spans="3:16" ht="12" customHeight="1" thickBot="1">
      <c r="C74" s="116" t="s">
        <v>94</v>
      </c>
      <c r="D74" s="116"/>
      <c r="E74" s="116"/>
      <c r="F74" s="116"/>
      <c r="G74" s="116"/>
      <c r="H74" s="117"/>
      <c r="I74" s="116"/>
      <c r="J74" s="116"/>
      <c r="K74" s="116"/>
      <c r="L74" s="116"/>
      <c r="M74" s="12"/>
      <c r="N74" s="12"/>
      <c r="P74" s="160"/>
    </row>
    <row r="75" spans="3:16" ht="12" customHeight="1">
      <c r="C75" s="118"/>
      <c r="D75" s="118"/>
      <c r="E75" s="118"/>
      <c r="F75" s="118"/>
      <c r="G75" s="118"/>
      <c r="H75" s="286" t="s">
        <v>11</v>
      </c>
      <c r="I75" s="286"/>
      <c r="J75" s="286"/>
      <c r="K75" s="285" t="s">
        <v>7</v>
      </c>
      <c r="L75" s="285"/>
      <c r="N75" s="4" t="s">
        <v>129</v>
      </c>
      <c r="P75" s="160"/>
    </row>
    <row r="76" spans="3:16" ht="12" customHeight="1">
      <c r="C76" s="118"/>
      <c r="D76" s="118"/>
      <c r="E76" s="118"/>
      <c r="F76" s="118"/>
      <c r="G76" s="118"/>
      <c r="H76" s="284" t="s">
        <v>0</v>
      </c>
      <c r="I76" s="284"/>
      <c r="J76" s="284"/>
      <c r="K76" s="280" t="s">
        <v>0</v>
      </c>
      <c r="L76" s="280"/>
      <c r="N76" s="57" t="s">
        <v>1</v>
      </c>
      <c r="P76" s="160"/>
    </row>
    <row r="77" spans="3:16" ht="12" customHeight="1">
      <c r="C77" s="88" t="s">
        <v>12</v>
      </c>
      <c r="D77" s="119"/>
      <c r="E77" s="119"/>
      <c r="F77" s="119"/>
      <c r="G77" s="58"/>
      <c r="H77" s="63">
        <v>2020</v>
      </c>
      <c r="I77" s="65">
        <v>2019</v>
      </c>
      <c r="K77" s="63">
        <v>2020</v>
      </c>
      <c r="L77" s="65">
        <v>2019</v>
      </c>
      <c r="N77" s="54">
        <v>2019</v>
      </c>
      <c r="P77" s="160"/>
    </row>
    <row r="78" spans="3:16" ht="12" customHeight="1">
      <c r="C78" s="58" t="s">
        <v>95</v>
      </c>
      <c r="E78" s="58"/>
      <c r="F78" s="58"/>
      <c r="G78" s="58"/>
      <c r="H78" s="103">
        <v>-28.5</v>
      </c>
      <c r="I78" s="103">
        <v>-0.4</v>
      </c>
      <c r="J78" s="103"/>
      <c r="K78" s="103">
        <v>-28.8</v>
      </c>
      <c r="L78" s="103">
        <v>-0.5</v>
      </c>
      <c r="N78" s="103">
        <v>-0.4</v>
      </c>
      <c r="P78" s="160"/>
    </row>
    <row r="79" spans="3:16" ht="12" customHeight="1">
      <c r="C79" s="58" t="s">
        <v>96</v>
      </c>
      <c r="E79" s="58"/>
      <c r="F79" s="58"/>
      <c r="G79" s="58"/>
      <c r="H79" s="103">
        <v>0</v>
      </c>
      <c r="I79" s="103">
        <v>0</v>
      </c>
      <c r="J79" s="103"/>
      <c r="K79" s="103">
        <v>0</v>
      </c>
      <c r="L79" s="103">
        <v>0</v>
      </c>
      <c r="N79" s="103">
        <v>4.2</v>
      </c>
      <c r="P79" s="160"/>
    </row>
    <row r="80" spans="3:16" ht="12" customHeight="1">
      <c r="C80" s="58" t="s">
        <v>97</v>
      </c>
      <c r="E80" s="58"/>
      <c r="F80" s="58"/>
      <c r="G80" s="58"/>
      <c r="H80" s="103">
        <v>1.8</v>
      </c>
      <c r="I80" s="102">
        <v>0</v>
      </c>
      <c r="J80" s="103"/>
      <c r="K80" s="103">
        <v>4.7</v>
      </c>
      <c r="L80" s="102">
        <v>2.9</v>
      </c>
      <c r="N80" s="102">
        <v>-1.9</v>
      </c>
      <c r="P80" s="160"/>
    </row>
    <row r="81" spans="2:16" ht="12" customHeight="1">
      <c r="C81" s="58" t="s">
        <v>292</v>
      </c>
      <c r="E81" s="58"/>
      <c r="F81" s="58"/>
      <c r="G81" s="58"/>
      <c r="H81" s="103">
        <v>-7.1</v>
      </c>
      <c r="I81" s="102">
        <v>0</v>
      </c>
      <c r="J81" s="103"/>
      <c r="K81" s="103">
        <v>-7.1</v>
      </c>
      <c r="L81" s="102">
        <v>0</v>
      </c>
      <c r="N81" s="102">
        <v>0</v>
      </c>
      <c r="P81" s="160"/>
    </row>
    <row r="82" spans="2:16" ht="12" customHeight="1">
      <c r="C82" s="58" t="s">
        <v>3</v>
      </c>
      <c r="E82" s="58"/>
      <c r="F82" s="58"/>
      <c r="G82" s="58"/>
      <c r="H82" s="103">
        <v>0</v>
      </c>
      <c r="I82" s="102">
        <v>-0.9</v>
      </c>
      <c r="J82" s="103"/>
      <c r="K82" s="103">
        <v>0</v>
      </c>
      <c r="L82" s="102">
        <v>-0.9</v>
      </c>
      <c r="N82" s="102">
        <v>-0.9</v>
      </c>
      <c r="P82" s="160"/>
    </row>
    <row r="83" spans="2:16" ht="12" customHeight="1">
      <c r="C83" s="61" t="s">
        <v>62</v>
      </c>
      <c r="D83" s="6"/>
      <c r="E83" s="6"/>
      <c r="F83" s="122"/>
      <c r="G83" s="58"/>
      <c r="H83" s="104">
        <f>SUM(H78:H82)</f>
        <v>-33.799999999999997</v>
      </c>
      <c r="I83" s="104">
        <v>-1.3</v>
      </c>
      <c r="J83" s="100"/>
      <c r="K83" s="104">
        <f>SUM(K78:K82)</f>
        <v>-31.200000000000003</v>
      </c>
      <c r="L83" s="104">
        <v>1.5</v>
      </c>
      <c r="N83" s="104">
        <v>1.0000000000000004</v>
      </c>
      <c r="P83" s="160"/>
    </row>
    <row r="84" spans="2:16" ht="12" customHeight="1">
      <c r="P84" s="160"/>
    </row>
    <row r="85" spans="2:16" ht="12" customHeight="1">
      <c r="B85" s="3" t="s">
        <v>255</v>
      </c>
      <c r="P85" s="160"/>
    </row>
    <row r="86" spans="2:16" ht="12" customHeight="1">
      <c r="P86" s="160"/>
    </row>
    <row r="87" spans="2:16" ht="12" customHeight="1">
      <c r="P87" s="160"/>
    </row>
    <row r="88" spans="2:16" ht="12" customHeight="1">
      <c r="B88" s="3" t="s">
        <v>240</v>
      </c>
      <c r="P88" s="160"/>
    </row>
    <row r="89" spans="2:16" ht="12" customHeight="1">
      <c r="B89" s="3"/>
      <c r="P89" s="160"/>
    </row>
    <row r="90" spans="2:16" ht="12" customHeight="1" thickBot="1">
      <c r="C90" s="116" t="s">
        <v>99</v>
      </c>
      <c r="D90" s="116"/>
      <c r="E90" s="116"/>
      <c r="F90" s="116"/>
      <c r="G90" s="116"/>
      <c r="H90" s="117"/>
      <c r="I90" s="116"/>
      <c r="J90" s="116"/>
      <c r="K90" s="116"/>
      <c r="L90" s="116"/>
      <c r="M90" s="12"/>
      <c r="N90" s="12"/>
      <c r="P90" s="160"/>
    </row>
    <row r="91" spans="2:16" ht="12" customHeight="1">
      <c r="C91" s="118"/>
      <c r="D91" s="118"/>
      <c r="E91" s="118"/>
      <c r="F91" s="118"/>
      <c r="G91" s="118"/>
      <c r="H91" s="286" t="s">
        <v>11</v>
      </c>
      <c r="I91" s="286"/>
      <c r="J91" s="286"/>
      <c r="K91" s="285" t="s">
        <v>7</v>
      </c>
      <c r="L91" s="285"/>
      <c r="N91" s="4" t="s">
        <v>129</v>
      </c>
      <c r="P91" s="160"/>
    </row>
    <row r="92" spans="2:16" ht="12" customHeight="1">
      <c r="C92" s="118"/>
      <c r="D92" s="118"/>
      <c r="E92" s="118"/>
      <c r="F92" s="118"/>
      <c r="G92" s="118"/>
      <c r="H92" s="284" t="s">
        <v>0</v>
      </c>
      <c r="I92" s="284"/>
      <c r="J92" s="284"/>
      <c r="K92" s="280" t="s">
        <v>0</v>
      </c>
      <c r="L92" s="280"/>
      <c r="N92" s="57" t="s">
        <v>1</v>
      </c>
      <c r="P92" s="160"/>
    </row>
    <row r="93" spans="2:16" ht="12" customHeight="1">
      <c r="C93" s="88" t="s">
        <v>12</v>
      </c>
      <c r="D93" s="119"/>
      <c r="E93" s="119"/>
      <c r="F93" s="119"/>
      <c r="G93" s="58"/>
      <c r="H93" s="63">
        <v>2020</v>
      </c>
      <c r="I93" s="65">
        <v>2019</v>
      </c>
      <c r="K93" s="63">
        <v>2020</v>
      </c>
      <c r="L93" s="65">
        <v>2019</v>
      </c>
      <c r="N93" s="54">
        <v>2019</v>
      </c>
      <c r="P93" s="160"/>
    </row>
    <row r="94" spans="2:16" ht="12" customHeight="1">
      <c r="C94" s="66" t="s">
        <v>251</v>
      </c>
      <c r="E94" s="58"/>
      <c r="F94" s="58"/>
      <c r="G94" s="58"/>
      <c r="H94" s="103">
        <v>-21.9</v>
      </c>
      <c r="I94" s="103">
        <v>-15.8</v>
      </c>
      <c r="J94" s="103"/>
      <c r="K94" s="103">
        <v>-38.5</v>
      </c>
      <c r="L94" s="103">
        <v>-32.5</v>
      </c>
      <c r="N94" s="103">
        <v>-63.6</v>
      </c>
      <c r="P94" s="231"/>
    </row>
    <row r="95" spans="2:16" ht="12" customHeight="1">
      <c r="C95" s="66" t="s">
        <v>250</v>
      </c>
      <c r="E95" s="58"/>
      <c r="F95" s="58"/>
      <c r="G95" s="58"/>
      <c r="H95" s="103">
        <v>-2.7</v>
      </c>
      <c r="I95" s="103">
        <v>-3.5</v>
      </c>
      <c r="J95" s="103"/>
      <c r="K95" s="103">
        <v>-5.7</v>
      </c>
      <c r="L95" s="103">
        <v>-7.3</v>
      </c>
      <c r="N95" s="103">
        <v>-13.8</v>
      </c>
      <c r="P95" s="231"/>
    </row>
    <row r="96" spans="2:16" ht="12" customHeight="1">
      <c r="C96" s="66" t="s">
        <v>98</v>
      </c>
      <c r="E96" s="58"/>
      <c r="F96" s="58"/>
      <c r="G96" s="58"/>
      <c r="H96" s="103">
        <v>3.2</v>
      </c>
      <c r="I96" s="103">
        <v>2.5</v>
      </c>
      <c r="J96" s="103"/>
      <c r="K96" s="103">
        <v>6.400000000000003</v>
      </c>
      <c r="L96" s="103">
        <v>4.6999999999999984</v>
      </c>
      <c r="N96" s="103">
        <v>9.9000000000000021</v>
      </c>
      <c r="P96" s="231"/>
    </row>
    <row r="97" spans="2:16" ht="12" customHeight="1">
      <c r="C97" s="61" t="s">
        <v>62</v>
      </c>
      <c r="D97" s="6"/>
      <c r="E97" s="6"/>
      <c r="F97" s="122"/>
      <c r="G97" s="58"/>
      <c r="H97" s="104">
        <f>SUM(H94:H96)</f>
        <v>-21.4</v>
      </c>
      <c r="I97" s="104">
        <v>-16.8</v>
      </c>
      <c r="J97" s="100"/>
      <c r="K97" s="104">
        <f>SUM(K94:K96)</f>
        <v>-37.799999999999997</v>
      </c>
      <c r="L97" s="104">
        <v>-35.1</v>
      </c>
      <c r="N97" s="104">
        <v>-67.5</v>
      </c>
      <c r="P97" s="160"/>
    </row>
    <row r="98" spans="2:16" ht="12" customHeight="1">
      <c r="P98" s="160"/>
    </row>
    <row r="99" spans="2:16" ht="12" customHeight="1">
      <c r="P99" s="160"/>
    </row>
    <row r="100" spans="2:16" ht="12" customHeight="1">
      <c r="B100" s="3" t="s">
        <v>241</v>
      </c>
      <c r="P100" s="160"/>
    </row>
    <row r="101" spans="2:16" ht="12" customHeight="1">
      <c r="B101" s="3"/>
      <c r="P101" s="160"/>
    </row>
    <row r="102" spans="2:16" ht="12" customHeight="1" thickBot="1">
      <c r="C102" s="116" t="s">
        <v>100</v>
      </c>
      <c r="D102" s="116"/>
      <c r="E102" s="116"/>
      <c r="F102" s="116"/>
      <c r="G102" s="116"/>
      <c r="H102" s="117"/>
      <c r="I102" s="116"/>
      <c r="J102" s="116"/>
      <c r="K102" s="116"/>
      <c r="L102" s="116"/>
      <c r="M102" s="12"/>
      <c r="N102" s="12"/>
      <c r="P102" s="160"/>
    </row>
    <row r="103" spans="2:16" ht="12" customHeight="1">
      <c r="C103" s="118"/>
      <c r="D103" s="118"/>
      <c r="E103" s="118"/>
      <c r="F103" s="118"/>
      <c r="G103" s="118"/>
      <c r="H103" s="286" t="s">
        <v>11</v>
      </c>
      <c r="I103" s="286"/>
      <c r="J103" s="286"/>
      <c r="K103" s="285" t="s">
        <v>7</v>
      </c>
      <c r="L103" s="285"/>
      <c r="N103" s="4" t="s">
        <v>129</v>
      </c>
      <c r="P103" s="160"/>
    </row>
    <row r="104" spans="2:16" ht="12" customHeight="1">
      <c r="C104" s="118"/>
      <c r="D104" s="118"/>
      <c r="E104" s="118"/>
      <c r="F104" s="118"/>
      <c r="G104" s="118"/>
      <c r="H104" s="284" t="s">
        <v>0</v>
      </c>
      <c r="I104" s="284"/>
      <c r="J104" s="284"/>
      <c r="K104" s="280" t="s">
        <v>0</v>
      </c>
      <c r="L104" s="280"/>
      <c r="N104" s="57" t="s">
        <v>1</v>
      </c>
      <c r="P104" s="160"/>
    </row>
    <row r="105" spans="2:16" ht="12" customHeight="1">
      <c r="C105" s="88" t="s">
        <v>12</v>
      </c>
      <c r="D105" s="119"/>
      <c r="E105" s="119"/>
      <c r="F105" s="119"/>
      <c r="G105" s="58"/>
      <c r="H105" s="63">
        <v>2020</v>
      </c>
      <c r="I105" s="65">
        <v>2019</v>
      </c>
      <c r="K105" s="63">
        <v>2020</v>
      </c>
      <c r="L105" s="65">
        <v>2019</v>
      </c>
      <c r="N105" s="54">
        <v>2019</v>
      </c>
      <c r="P105" s="160"/>
    </row>
    <row r="106" spans="2:16" ht="12" customHeight="1">
      <c r="C106" s="66" t="s">
        <v>9</v>
      </c>
      <c r="D106" s="58"/>
      <c r="E106" s="58"/>
      <c r="F106" s="58"/>
      <c r="G106" s="58"/>
      <c r="H106" s="103">
        <v>0.3</v>
      </c>
      <c r="I106" s="103">
        <v>0.7</v>
      </c>
      <c r="K106" s="103">
        <v>0.7</v>
      </c>
      <c r="L106" s="103">
        <v>1.2</v>
      </c>
      <c r="N106" s="103">
        <v>2.2000000000000002</v>
      </c>
      <c r="P106" s="160"/>
    </row>
    <row r="107" spans="2:16" ht="12" customHeight="1">
      <c r="C107" s="78" t="s">
        <v>101</v>
      </c>
      <c r="E107" s="58"/>
      <c r="F107" s="58"/>
      <c r="G107" s="58"/>
      <c r="H107" s="103">
        <v>-4</v>
      </c>
      <c r="I107" s="103">
        <v>-1.7</v>
      </c>
      <c r="J107" s="103"/>
      <c r="K107" s="103">
        <v>10.4</v>
      </c>
      <c r="L107" s="103">
        <v>-1</v>
      </c>
      <c r="N107" s="103">
        <v>1</v>
      </c>
      <c r="P107" s="160"/>
    </row>
    <row r="108" spans="2:16" ht="12" customHeight="1">
      <c r="C108" s="66" t="s">
        <v>102</v>
      </c>
      <c r="E108" s="58"/>
      <c r="F108" s="58"/>
      <c r="G108" s="58"/>
      <c r="H108" s="103">
        <v>-1.8</v>
      </c>
      <c r="I108" s="103">
        <v>-3.9000000000000004</v>
      </c>
      <c r="J108" s="103"/>
      <c r="K108" s="103">
        <v>-9.2999999999999989</v>
      </c>
      <c r="L108" s="103">
        <v>-5</v>
      </c>
      <c r="N108" s="103">
        <v>-7.8</v>
      </c>
      <c r="P108" s="160"/>
    </row>
    <row r="109" spans="2:16" ht="12" customHeight="1">
      <c r="C109" s="61" t="s">
        <v>62</v>
      </c>
      <c r="D109" s="6"/>
      <c r="E109" s="6"/>
      <c r="F109" s="122"/>
      <c r="G109" s="58"/>
      <c r="H109" s="104">
        <f>SUM(H106:H108)</f>
        <v>-5.5</v>
      </c>
      <c r="I109" s="104">
        <v>-4.9000000000000004</v>
      </c>
      <c r="J109" s="100">
        <v>-121.60000000000001</v>
      </c>
      <c r="K109" s="104">
        <f>SUM(K106:K108)</f>
        <v>1.8000000000000007</v>
      </c>
      <c r="L109" s="104">
        <v>-4.8</v>
      </c>
      <c r="N109" s="104">
        <v>-4.5999999999999996</v>
      </c>
      <c r="P109" s="160"/>
    </row>
    <row r="110" spans="2:16" ht="12" customHeight="1">
      <c r="P110" s="160"/>
    </row>
    <row r="111" spans="2:16" ht="12" customHeight="1">
      <c r="B111" s="3" t="s">
        <v>242</v>
      </c>
      <c r="P111" s="160"/>
    </row>
    <row r="112" spans="2:16" ht="12" customHeight="1">
      <c r="B112" s="3"/>
      <c r="P112" s="160"/>
    </row>
    <row r="113" spans="2:16" ht="12" customHeight="1" thickBot="1">
      <c r="C113" s="116" t="s">
        <v>103</v>
      </c>
      <c r="D113" s="116"/>
      <c r="E113" s="116"/>
      <c r="F113" s="116"/>
      <c r="G113" s="116"/>
      <c r="H113" s="117"/>
      <c r="I113" s="116"/>
      <c r="J113" s="116"/>
      <c r="K113" s="116"/>
      <c r="L113" s="116"/>
      <c r="M113" s="12"/>
      <c r="N113" s="12"/>
      <c r="P113" s="160"/>
    </row>
    <row r="114" spans="2:16" ht="12" customHeight="1">
      <c r="C114" s="118"/>
      <c r="D114" s="118"/>
      <c r="E114" s="118"/>
      <c r="F114" s="118"/>
      <c r="G114" s="118"/>
      <c r="H114" s="286" t="s">
        <v>11</v>
      </c>
      <c r="I114" s="286"/>
      <c r="J114" s="286"/>
      <c r="K114" s="285" t="s">
        <v>7</v>
      </c>
      <c r="L114" s="285"/>
      <c r="N114" s="4" t="s">
        <v>129</v>
      </c>
      <c r="P114" s="160"/>
    </row>
    <row r="115" spans="2:16" ht="12" customHeight="1">
      <c r="C115" s="118"/>
      <c r="D115" s="118"/>
      <c r="E115" s="118"/>
      <c r="F115" s="118"/>
      <c r="G115" s="118"/>
      <c r="H115" s="284" t="s">
        <v>0</v>
      </c>
      <c r="I115" s="284"/>
      <c r="J115" s="284"/>
      <c r="K115" s="280" t="s">
        <v>0</v>
      </c>
      <c r="L115" s="280"/>
      <c r="N115" s="57" t="s">
        <v>1</v>
      </c>
      <c r="P115" s="160"/>
    </row>
    <row r="116" spans="2:16" ht="12" customHeight="1">
      <c r="C116" s="88" t="s">
        <v>12</v>
      </c>
      <c r="D116" s="119"/>
      <c r="E116" s="119"/>
      <c r="F116" s="119"/>
      <c r="G116" s="58"/>
      <c r="H116" s="63">
        <v>2020</v>
      </c>
      <c r="I116" s="65">
        <v>2019</v>
      </c>
      <c r="K116" s="63">
        <v>2020</v>
      </c>
      <c r="L116" s="65">
        <v>2019</v>
      </c>
      <c r="N116" s="54">
        <v>2019</v>
      </c>
      <c r="P116" s="160"/>
    </row>
    <row r="117" spans="2:16" ht="12" customHeight="1">
      <c r="C117" s="66" t="s">
        <v>104</v>
      </c>
      <c r="D117" s="58"/>
      <c r="E117" s="58"/>
      <c r="F117" s="58"/>
      <c r="G117" s="58"/>
      <c r="H117" s="103">
        <v>-1.5</v>
      </c>
      <c r="I117" s="103">
        <v>-9.8000000000000007</v>
      </c>
      <c r="K117" s="103">
        <v>-3.7</v>
      </c>
      <c r="L117" s="103">
        <v>-10.4</v>
      </c>
      <c r="N117" s="103">
        <v>-34.799999999999997</v>
      </c>
      <c r="P117" s="160"/>
    </row>
    <row r="118" spans="2:16" ht="12" customHeight="1">
      <c r="C118" s="78" t="s">
        <v>105</v>
      </c>
      <c r="E118" s="58"/>
      <c r="F118" s="58"/>
      <c r="G118" s="58"/>
      <c r="H118" s="103">
        <v>0</v>
      </c>
      <c r="I118" s="103">
        <v>0</v>
      </c>
      <c r="J118" s="103"/>
      <c r="K118" s="103">
        <v>0</v>
      </c>
      <c r="L118" s="103">
        <v>0</v>
      </c>
      <c r="N118" s="103">
        <v>0.7</v>
      </c>
      <c r="P118" s="160"/>
    </row>
    <row r="119" spans="2:16" ht="12" customHeight="1">
      <c r="C119" s="61" t="s">
        <v>62</v>
      </c>
      <c r="D119" s="6"/>
      <c r="E119" s="6"/>
      <c r="F119" s="122"/>
      <c r="G119" s="58"/>
      <c r="H119" s="104">
        <f>SUM(H117:H118)</f>
        <v>-1.5</v>
      </c>
      <c r="I119" s="104">
        <v>-9.8000000000000007</v>
      </c>
      <c r="J119" s="100">
        <v>-121.60000000000001</v>
      </c>
      <c r="K119" s="104">
        <f>SUM(K117:K118)</f>
        <v>-3.7</v>
      </c>
      <c r="L119" s="104">
        <v>-10.4</v>
      </c>
      <c r="N119" s="104">
        <v>-34.099999999999994</v>
      </c>
      <c r="P119" s="160"/>
    </row>
    <row r="120" spans="2:16" ht="12" customHeight="1">
      <c r="P120" s="160"/>
    </row>
    <row r="121" spans="2:16" ht="12" customHeight="1">
      <c r="B121" s="3" t="s">
        <v>243</v>
      </c>
      <c r="P121" s="160"/>
    </row>
    <row r="122" spans="2:16" ht="12" customHeight="1">
      <c r="P122" s="160"/>
    </row>
    <row r="123" spans="2:16" ht="12" customHeight="1" thickBot="1">
      <c r="C123" s="116" t="s">
        <v>106</v>
      </c>
      <c r="D123" s="116"/>
      <c r="E123" s="116"/>
      <c r="F123" s="116"/>
      <c r="G123" s="116"/>
      <c r="H123" s="117"/>
      <c r="I123" s="116"/>
      <c r="J123" s="116"/>
      <c r="K123" s="116"/>
      <c r="L123" s="116"/>
      <c r="M123" s="12"/>
      <c r="N123" s="12"/>
      <c r="P123" s="160"/>
    </row>
    <row r="124" spans="2:16" ht="12" customHeight="1">
      <c r="C124" s="118"/>
      <c r="D124" s="118"/>
      <c r="E124" s="118"/>
      <c r="F124" s="118"/>
      <c r="G124" s="118"/>
      <c r="H124" s="286" t="s">
        <v>11</v>
      </c>
      <c r="I124" s="286"/>
      <c r="J124" s="286"/>
      <c r="K124" s="285" t="s">
        <v>7</v>
      </c>
      <c r="L124" s="285"/>
      <c r="N124" s="4" t="s">
        <v>129</v>
      </c>
      <c r="P124" s="160"/>
    </row>
    <row r="125" spans="2:16" ht="12" customHeight="1">
      <c r="C125" s="118"/>
      <c r="D125" s="118"/>
      <c r="E125" s="118"/>
      <c r="F125" s="118"/>
      <c r="G125" s="118"/>
      <c r="H125" s="284" t="s">
        <v>0</v>
      </c>
      <c r="I125" s="284"/>
      <c r="J125" s="284"/>
      <c r="K125" s="280" t="s">
        <v>0</v>
      </c>
      <c r="L125" s="280"/>
      <c r="N125" s="57" t="s">
        <v>1</v>
      </c>
      <c r="P125" s="160"/>
    </row>
    <row r="126" spans="2:16" ht="12" customHeight="1">
      <c r="C126" s="88" t="s">
        <v>12</v>
      </c>
      <c r="D126" s="119"/>
      <c r="E126" s="119"/>
      <c r="F126" s="119"/>
      <c r="G126" s="58"/>
      <c r="H126" s="63">
        <v>2020</v>
      </c>
      <c r="I126" s="65">
        <v>2019</v>
      </c>
      <c r="J126" s="7"/>
      <c r="K126" s="63">
        <v>2020</v>
      </c>
      <c r="L126" s="65">
        <v>2019</v>
      </c>
      <c r="N126" s="54">
        <v>2019</v>
      </c>
      <c r="P126" s="160"/>
    </row>
    <row r="127" spans="2:16" ht="12" customHeight="1">
      <c r="C127" s="66" t="s">
        <v>107</v>
      </c>
      <c r="D127" s="58"/>
      <c r="E127" s="58"/>
      <c r="F127" s="58"/>
      <c r="G127" s="58"/>
      <c r="H127" s="103">
        <v>1.8</v>
      </c>
      <c r="I127" s="103">
        <v>4</v>
      </c>
      <c r="J127" s="7"/>
      <c r="K127" s="103">
        <v>7.8</v>
      </c>
      <c r="L127" s="103">
        <v>6.3000000000000007</v>
      </c>
      <c r="N127" s="103">
        <v>20.3</v>
      </c>
      <c r="P127" s="160"/>
    </row>
    <row r="128" spans="2:16" ht="12" customHeight="1">
      <c r="C128" s="78" t="s">
        <v>108</v>
      </c>
      <c r="D128" s="58"/>
      <c r="E128" s="58"/>
      <c r="F128" s="58"/>
      <c r="G128" s="58"/>
      <c r="H128" s="103">
        <v>1.2</v>
      </c>
      <c r="I128" s="103">
        <v>12.700000000000001</v>
      </c>
      <c r="J128" s="7"/>
      <c r="K128" s="103">
        <v>3.3</v>
      </c>
      <c r="L128" s="103">
        <v>19.8</v>
      </c>
      <c r="N128" s="103">
        <v>29.2</v>
      </c>
      <c r="P128" s="160"/>
    </row>
    <row r="129" spans="2:16" ht="12" customHeight="1">
      <c r="C129" s="78" t="s">
        <v>109</v>
      </c>
      <c r="D129" s="58"/>
      <c r="E129" s="58"/>
      <c r="F129" s="58"/>
      <c r="G129" s="58"/>
      <c r="H129" s="103">
        <v>0.6</v>
      </c>
      <c r="I129" s="103">
        <v>1.7</v>
      </c>
      <c r="J129" s="7"/>
      <c r="K129" s="103">
        <v>4.2</v>
      </c>
      <c r="L129" s="103">
        <v>3</v>
      </c>
      <c r="N129" s="103">
        <v>6.3</v>
      </c>
      <c r="P129" s="160"/>
    </row>
    <row r="130" spans="2:16" ht="12" customHeight="1">
      <c r="C130" s="81" t="s">
        <v>3</v>
      </c>
      <c r="D130" s="119"/>
      <c r="E130" s="119"/>
      <c r="F130" s="119"/>
      <c r="G130" s="58"/>
      <c r="H130" s="125">
        <v>0.4</v>
      </c>
      <c r="I130" s="125">
        <v>0.8</v>
      </c>
      <c r="J130" s="7"/>
      <c r="K130" s="125">
        <v>1</v>
      </c>
      <c r="L130" s="125">
        <v>1.6</v>
      </c>
      <c r="N130" s="125">
        <v>3.3</v>
      </c>
      <c r="P130" s="160"/>
    </row>
    <row r="131" spans="2:16" ht="12" customHeight="1">
      <c r="C131" s="70" t="s">
        <v>110</v>
      </c>
      <c r="D131" s="58"/>
      <c r="E131" s="58"/>
      <c r="F131" s="58"/>
      <c r="G131" s="58"/>
      <c r="H131" s="100">
        <f>SUM(H127:H130)</f>
        <v>4</v>
      </c>
      <c r="I131" s="100">
        <v>19.200000000000003</v>
      </c>
      <c r="J131" s="186"/>
      <c r="K131" s="100">
        <f>SUM(K127:K130)</f>
        <v>16.3</v>
      </c>
      <c r="L131" s="100">
        <v>30.700000000000003</v>
      </c>
      <c r="N131" s="100">
        <v>59.099999999999994</v>
      </c>
      <c r="P131" s="160"/>
    </row>
    <row r="132" spans="2:16" ht="12" customHeight="1">
      <c r="C132" s="66" t="s">
        <v>111</v>
      </c>
      <c r="E132" s="58"/>
      <c r="F132" s="58"/>
      <c r="G132" s="58"/>
      <c r="H132" s="103">
        <v>9.1000000000000014</v>
      </c>
      <c r="I132" s="103">
        <v>-0.7</v>
      </c>
      <c r="J132" s="103"/>
      <c r="K132" s="103">
        <v>7.1999999999999993</v>
      </c>
      <c r="L132" s="103">
        <v>-2.5</v>
      </c>
      <c r="N132" s="103">
        <v>2.8999999999999995</v>
      </c>
      <c r="P132" s="160"/>
    </row>
    <row r="133" spans="2:16" ht="12" customHeight="1">
      <c r="C133" s="124" t="s">
        <v>112</v>
      </c>
      <c r="D133" s="6"/>
      <c r="E133" s="6"/>
      <c r="F133" s="122"/>
      <c r="G133" s="58"/>
      <c r="H133" s="104">
        <f>SUM(H131:H132)</f>
        <v>13.100000000000001</v>
      </c>
      <c r="I133" s="104">
        <v>18.500000000000004</v>
      </c>
      <c r="J133" s="100"/>
      <c r="K133" s="104">
        <f>SUM(K131:K132)</f>
        <v>23.5</v>
      </c>
      <c r="L133" s="104">
        <v>28.200000000000003</v>
      </c>
      <c r="N133" s="104">
        <v>61.999999999999993</v>
      </c>
      <c r="P133" s="160"/>
    </row>
    <row r="134" spans="2:16" ht="12" customHeight="1">
      <c r="P134" s="160"/>
    </row>
    <row r="135" spans="2:16" ht="12" customHeight="1">
      <c r="B135" s="239" t="s">
        <v>244</v>
      </c>
      <c r="C135" s="7"/>
      <c r="P135" s="160"/>
    </row>
    <row r="136" spans="2:16" ht="12" customHeight="1">
      <c r="P136" s="160"/>
    </row>
    <row r="137" spans="2:16" ht="12" customHeight="1" thickBot="1">
      <c r="C137" s="116" t="s">
        <v>113</v>
      </c>
      <c r="D137" s="116"/>
      <c r="E137" s="116"/>
      <c r="F137" s="116"/>
      <c r="G137" s="116"/>
      <c r="H137" s="117"/>
      <c r="I137" s="116"/>
      <c r="J137" s="116"/>
      <c r="K137" s="116"/>
      <c r="L137" s="116"/>
      <c r="M137" s="12"/>
      <c r="N137" s="12"/>
      <c r="P137" s="160"/>
    </row>
    <row r="138" spans="2:16" ht="12" customHeight="1">
      <c r="C138" s="118"/>
      <c r="D138" s="118"/>
      <c r="E138" s="118"/>
      <c r="F138" s="118"/>
      <c r="G138" s="118"/>
      <c r="K138" s="287" t="s">
        <v>0</v>
      </c>
      <c r="L138" s="287"/>
      <c r="N138" s="62" t="s">
        <v>1</v>
      </c>
      <c r="P138" s="160"/>
    </row>
    <row r="139" spans="2:16" ht="12" customHeight="1">
      <c r="C139" s="88" t="s">
        <v>12</v>
      </c>
      <c r="D139" s="119"/>
      <c r="E139" s="119"/>
      <c r="F139" s="119"/>
      <c r="G139" s="119"/>
      <c r="H139" s="119"/>
      <c r="I139" s="119"/>
      <c r="J139" s="10"/>
      <c r="K139" s="176">
        <v>2020</v>
      </c>
      <c r="L139" s="64">
        <v>2019</v>
      </c>
      <c r="M139" s="10"/>
      <c r="N139" s="54">
        <v>2019</v>
      </c>
      <c r="P139" s="160"/>
    </row>
    <row r="140" spans="2:16" ht="12" customHeight="1">
      <c r="C140" s="58" t="s">
        <v>114</v>
      </c>
      <c r="D140" s="58"/>
      <c r="E140" s="58"/>
      <c r="F140" s="58"/>
      <c r="G140" s="58"/>
      <c r="H140" s="58"/>
      <c r="I140" s="58"/>
      <c r="J140" s="10"/>
      <c r="K140" s="103">
        <v>0</v>
      </c>
      <c r="L140" s="103">
        <v>0</v>
      </c>
      <c r="M140" s="103"/>
      <c r="N140" s="103">
        <v>0</v>
      </c>
      <c r="P140" s="160"/>
    </row>
    <row r="141" spans="2:16" ht="12" customHeight="1">
      <c r="C141" s="58" t="s">
        <v>115</v>
      </c>
      <c r="D141" s="58"/>
      <c r="E141" s="58"/>
      <c r="F141" s="58"/>
      <c r="G141" s="58"/>
      <c r="H141" s="58"/>
      <c r="I141" s="58"/>
      <c r="J141" s="10"/>
      <c r="K141" s="103">
        <v>0</v>
      </c>
      <c r="L141" s="103">
        <v>13.2</v>
      </c>
      <c r="M141" s="103"/>
      <c r="N141" s="103">
        <v>0</v>
      </c>
      <c r="P141" s="160"/>
    </row>
    <row r="142" spans="2:16" ht="12" customHeight="1">
      <c r="C142" s="58" t="s">
        <v>116</v>
      </c>
      <c r="D142" s="58"/>
      <c r="E142" s="58"/>
      <c r="F142" s="58"/>
      <c r="G142" s="58"/>
      <c r="H142" s="58"/>
      <c r="I142" s="58"/>
      <c r="J142" s="10"/>
      <c r="K142" s="103">
        <v>7.6</v>
      </c>
      <c r="L142" s="103">
        <v>73.599999999999994</v>
      </c>
      <c r="M142" s="103"/>
      <c r="N142" s="103">
        <v>40.299999999999997</v>
      </c>
      <c r="P142" s="160"/>
    </row>
    <row r="143" spans="2:16" ht="12" customHeight="1">
      <c r="C143" s="58" t="s">
        <v>117</v>
      </c>
      <c r="D143" s="58"/>
      <c r="E143" s="58"/>
      <c r="F143" s="58"/>
      <c r="G143" s="58"/>
      <c r="H143" s="58"/>
      <c r="I143" s="58"/>
      <c r="J143" s="10"/>
      <c r="K143" s="103">
        <v>26.3</v>
      </c>
      <c r="L143" s="103">
        <v>54</v>
      </c>
      <c r="M143" s="103"/>
      <c r="N143" s="103">
        <v>37.299999999999997</v>
      </c>
      <c r="P143" s="160"/>
    </row>
    <row r="144" spans="2:16" ht="12" customHeight="1">
      <c r="C144" s="58" t="s">
        <v>118</v>
      </c>
      <c r="J144" s="10"/>
      <c r="K144" s="103">
        <v>58.7</v>
      </c>
      <c r="L144" s="103">
        <v>93</v>
      </c>
      <c r="M144" s="103"/>
      <c r="N144" s="103">
        <v>72.8</v>
      </c>
      <c r="P144" s="160"/>
    </row>
    <row r="145" spans="3:16" ht="12" customHeight="1">
      <c r="C145" s="58" t="s">
        <v>188</v>
      </c>
      <c r="D145" s="10"/>
      <c r="E145" s="10"/>
      <c r="F145" s="10"/>
      <c r="G145" s="10"/>
      <c r="H145" s="10"/>
      <c r="I145" s="10"/>
      <c r="J145" s="10"/>
      <c r="K145" s="103">
        <v>115.8</v>
      </c>
      <c r="L145" s="103">
        <v>26.2</v>
      </c>
      <c r="M145" s="103"/>
      <c r="N145" s="103">
        <v>133.30000000000001</v>
      </c>
      <c r="P145" s="160"/>
    </row>
    <row r="146" spans="3:16" ht="12" customHeight="1">
      <c r="C146" s="119" t="s">
        <v>252</v>
      </c>
      <c r="D146" s="110"/>
      <c r="E146" s="110"/>
      <c r="F146" s="110"/>
      <c r="G146" s="110"/>
      <c r="H146" s="110"/>
      <c r="I146" s="110"/>
      <c r="J146" s="10"/>
      <c r="K146" s="125">
        <v>33.6</v>
      </c>
      <c r="L146" s="125">
        <v>0</v>
      </c>
      <c r="M146" s="103"/>
      <c r="N146" s="125">
        <v>0</v>
      </c>
      <c r="P146" s="160"/>
    </row>
    <row r="147" spans="3:16" ht="12" customHeight="1">
      <c r="C147" s="66" t="s">
        <v>119</v>
      </c>
      <c r="J147" s="10"/>
      <c r="K147" s="103">
        <v>242</v>
      </c>
      <c r="L147" s="103">
        <v>260.10000000000002</v>
      </c>
      <c r="M147" s="103"/>
      <c r="N147" s="103">
        <v>283.7</v>
      </c>
      <c r="P147" s="160"/>
    </row>
    <row r="148" spans="3:16" ht="12" customHeight="1">
      <c r="C148" s="66" t="s">
        <v>198</v>
      </c>
      <c r="J148" s="10"/>
      <c r="K148" s="103">
        <v>405.79999999999995</v>
      </c>
      <c r="L148" s="103">
        <v>416.29999999999995</v>
      </c>
      <c r="M148" s="103"/>
      <c r="N148" s="103">
        <v>274.90000000000003</v>
      </c>
      <c r="P148" s="160"/>
    </row>
    <row r="149" spans="3:16" ht="12" customHeight="1">
      <c r="C149" s="61" t="s">
        <v>48</v>
      </c>
      <c r="D149" s="6"/>
      <c r="E149" s="6"/>
      <c r="F149" s="6"/>
      <c r="G149" s="6"/>
      <c r="H149" s="6"/>
      <c r="I149" s="6"/>
      <c r="J149" s="10"/>
      <c r="K149" s="106">
        <v>647.79999999999995</v>
      </c>
      <c r="L149" s="106">
        <v>676.4</v>
      </c>
      <c r="M149" s="103"/>
      <c r="N149" s="106">
        <v>558.6</v>
      </c>
      <c r="P149" s="160"/>
    </row>
    <row r="150" spans="3:16" ht="12" customHeight="1">
      <c r="K150" s="9"/>
      <c r="P150" s="160"/>
    </row>
    <row r="151" spans="3:16" ht="12" customHeight="1">
      <c r="P151" s="160"/>
    </row>
    <row r="152" spans="3:16" ht="12" customHeight="1" thickBot="1">
      <c r="C152" s="116" t="s">
        <v>215</v>
      </c>
      <c r="D152" s="116"/>
      <c r="E152" s="116"/>
      <c r="F152" s="116"/>
      <c r="G152" s="116"/>
      <c r="H152" s="117"/>
      <c r="I152" s="116"/>
      <c r="J152" s="116"/>
      <c r="K152" s="116"/>
      <c r="L152" s="116"/>
      <c r="M152" s="12"/>
      <c r="N152" s="12"/>
      <c r="P152" s="160"/>
    </row>
    <row r="153" spans="3:16" ht="12" customHeight="1">
      <c r="C153" s="58"/>
      <c r="D153" s="58"/>
      <c r="E153" s="58"/>
      <c r="F153" s="58"/>
      <c r="G153" s="58"/>
      <c r="H153" s="286" t="s">
        <v>11</v>
      </c>
      <c r="I153" s="286"/>
      <c r="J153" s="286"/>
      <c r="K153" s="285" t="s">
        <v>7</v>
      </c>
      <c r="L153" s="285"/>
      <c r="M153" s="10"/>
      <c r="N153" s="4" t="s">
        <v>129</v>
      </c>
      <c r="P153" s="160"/>
    </row>
    <row r="154" spans="3:16" ht="12" customHeight="1">
      <c r="C154" s="118"/>
      <c r="D154" s="118"/>
      <c r="E154" s="118"/>
      <c r="F154" s="118"/>
      <c r="G154" s="118"/>
      <c r="H154" s="284" t="s">
        <v>0</v>
      </c>
      <c r="I154" s="284"/>
      <c r="J154" s="284"/>
      <c r="K154" s="280" t="s">
        <v>0</v>
      </c>
      <c r="L154" s="280"/>
      <c r="N154" s="57" t="s">
        <v>1</v>
      </c>
      <c r="P154" s="160"/>
    </row>
    <row r="155" spans="3:16" ht="12" customHeight="1">
      <c r="C155" s="88" t="s">
        <v>12</v>
      </c>
      <c r="D155" s="119"/>
      <c r="E155" s="119"/>
      <c r="F155" s="119"/>
      <c r="G155" s="58"/>
      <c r="H155" s="63">
        <v>2020</v>
      </c>
      <c r="I155" s="65">
        <v>2019</v>
      </c>
      <c r="K155" s="63">
        <v>2020</v>
      </c>
      <c r="L155" s="65">
        <v>2019</v>
      </c>
      <c r="N155" s="54">
        <v>2019</v>
      </c>
      <c r="P155" s="160"/>
    </row>
    <row r="156" spans="3:16" ht="12" customHeight="1">
      <c r="C156" s="157"/>
      <c r="D156" s="58"/>
      <c r="E156" s="58"/>
      <c r="F156" s="58"/>
      <c r="G156" s="58"/>
      <c r="H156" s="10"/>
      <c r="I156" s="10"/>
      <c r="K156" s="120"/>
      <c r="L156" s="121"/>
      <c r="N156" s="62"/>
      <c r="P156" s="160"/>
    </row>
    <row r="157" spans="3:16" ht="12" customHeight="1">
      <c r="C157" s="4" t="s">
        <v>212</v>
      </c>
      <c r="G157" s="10"/>
      <c r="H157" s="182">
        <v>17.79999999999999</v>
      </c>
      <c r="I157" s="182">
        <v>43.599999999999994</v>
      </c>
      <c r="K157" s="182">
        <v>19.199999999999978</v>
      </c>
      <c r="L157" s="182">
        <v>61.1</v>
      </c>
      <c r="M157" s="182"/>
      <c r="N157" s="182">
        <v>307.2</v>
      </c>
      <c r="P157" s="160"/>
    </row>
    <row r="158" spans="3:16" ht="12" customHeight="1">
      <c r="C158" s="4" t="s">
        <v>136</v>
      </c>
      <c r="G158" s="10"/>
      <c r="H158" s="182">
        <v>35.5</v>
      </c>
      <c r="I158" s="182">
        <v>45.6</v>
      </c>
      <c r="K158" s="182">
        <v>68.900000000000006</v>
      </c>
      <c r="L158" s="182">
        <v>106.5</v>
      </c>
      <c r="M158" s="182"/>
      <c r="N158" s="182">
        <v>273.10000000000002</v>
      </c>
      <c r="P158" s="170"/>
    </row>
    <row r="159" spans="3:16" ht="12" customHeight="1">
      <c r="C159" s="4" t="s">
        <v>120</v>
      </c>
      <c r="G159" s="10"/>
      <c r="H159" s="182">
        <v>64.7</v>
      </c>
      <c r="I159" s="182">
        <v>65.7</v>
      </c>
      <c r="K159" s="182">
        <v>132.4</v>
      </c>
      <c r="L159" s="182">
        <v>127.8</v>
      </c>
      <c r="M159" s="182"/>
      <c r="N159" s="182">
        <v>244.8</v>
      </c>
      <c r="P159" s="234"/>
    </row>
    <row r="160" spans="3:16" ht="12" customHeight="1">
      <c r="C160" s="4" t="s">
        <v>121</v>
      </c>
      <c r="G160" s="10"/>
      <c r="H160" s="182">
        <v>3.2</v>
      </c>
      <c r="I160" s="182">
        <v>2.5</v>
      </c>
      <c r="K160" s="182">
        <v>6.400000000000003</v>
      </c>
      <c r="L160" s="182">
        <v>4.6999999999999984</v>
      </c>
      <c r="M160" s="182"/>
      <c r="N160" s="182">
        <v>9.9000000000000021</v>
      </c>
      <c r="P160" s="160"/>
    </row>
    <row r="161" spans="2:16" ht="12" customHeight="1">
      <c r="C161" s="4" t="s">
        <v>122</v>
      </c>
      <c r="G161" s="10"/>
      <c r="H161" s="182">
        <v>24.2</v>
      </c>
      <c r="I161" s="182">
        <v>23.9</v>
      </c>
      <c r="K161" s="182">
        <v>47.3</v>
      </c>
      <c r="L161" s="182">
        <v>45.3</v>
      </c>
      <c r="M161" s="182"/>
      <c r="N161" s="182">
        <v>86.8</v>
      </c>
      <c r="P161" s="160"/>
    </row>
    <row r="162" spans="2:16" ht="12" customHeight="1">
      <c r="C162" s="4" t="s">
        <v>233</v>
      </c>
      <c r="G162" s="10"/>
      <c r="H162" s="182">
        <v>-33.5</v>
      </c>
      <c r="I162" s="182">
        <v>-55.2</v>
      </c>
      <c r="K162" s="182">
        <v>-71</v>
      </c>
      <c r="L162" s="182">
        <v>-99.9</v>
      </c>
      <c r="M162" s="182"/>
      <c r="N162" s="182">
        <v>-206.5</v>
      </c>
      <c r="P162" s="160"/>
    </row>
    <row r="163" spans="2:16" ht="12" customHeight="1">
      <c r="C163" s="4" t="s">
        <v>234</v>
      </c>
      <c r="G163" s="10"/>
      <c r="H163" s="182">
        <v>-8.2000000000000028</v>
      </c>
      <c r="I163" s="182">
        <v>-32.399999999999991</v>
      </c>
      <c r="K163" s="182">
        <v>-9.1999999999999993</v>
      </c>
      <c r="L163" s="182">
        <v>-52.900000000000006</v>
      </c>
      <c r="M163" s="182"/>
      <c r="N163" s="182">
        <v>-213</v>
      </c>
      <c r="P163" s="170"/>
    </row>
    <row r="164" spans="2:16" ht="12" customHeight="1">
      <c r="C164" s="4" t="s">
        <v>92</v>
      </c>
      <c r="G164" s="10"/>
      <c r="H164" s="182">
        <v>-11.5</v>
      </c>
      <c r="I164" s="182">
        <v>-3.2</v>
      </c>
      <c r="K164" s="182">
        <v>-16.7</v>
      </c>
      <c r="L164" s="182">
        <v>-3.2</v>
      </c>
      <c r="M164" s="182"/>
      <c r="N164" s="182">
        <v>-17.899999999999999</v>
      </c>
      <c r="P164" s="236"/>
    </row>
    <row r="165" spans="2:16" ht="12" customHeight="1">
      <c r="C165" s="4"/>
      <c r="G165" s="10"/>
      <c r="K165" s="182"/>
      <c r="L165" s="182"/>
      <c r="M165" s="182"/>
      <c r="N165" s="182"/>
      <c r="P165" s="235"/>
    </row>
    <row r="166" spans="2:16" ht="12" customHeight="1">
      <c r="C166" s="56" t="s">
        <v>85</v>
      </c>
      <c r="G166" s="10"/>
      <c r="K166" s="182"/>
      <c r="L166" s="182"/>
      <c r="M166" s="182"/>
      <c r="N166" s="182"/>
      <c r="P166" s="160"/>
    </row>
    <row r="167" spans="2:16" ht="12" customHeight="1">
      <c r="C167" s="4" t="s">
        <v>213</v>
      </c>
      <c r="G167" s="10"/>
      <c r="H167" s="182">
        <v>66.199999999999974</v>
      </c>
      <c r="I167" s="182">
        <v>66.799999999999969</v>
      </c>
      <c r="K167" s="182">
        <v>107.1</v>
      </c>
      <c r="L167" s="182">
        <v>96.899999999999963</v>
      </c>
      <c r="M167" s="182"/>
      <c r="N167" s="182">
        <v>256.5</v>
      </c>
      <c r="P167" s="160"/>
    </row>
    <row r="168" spans="2:16" ht="12" customHeight="1">
      <c r="C168" s="57" t="s">
        <v>214</v>
      </c>
      <c r="D168" s="110"/>
      <c r="E168" s="110"/>
      <c r="F168" s="110"/>
      <c r="G168" s="10"/>
      <c r="H168" s="206">
        <f>+H167/H159</f>
        <v>1.023183925811437</v>
      </c>
      <c r="I168" s="206">
        <v>1.0167427701674272</v>
      </c>
      <c r="J168" s="10"/>
      <c r="K168" s="206">
        <f>+K167/K159</f>
        <v>0.80891238670694854</v>
      </c>
      <c r="L168" s="206">
        <v>0.75821596244131428</v>
      </c>
      <c r="M168" s="182"/>
      <c r="N168" s="206">
        <v>1.0477941176470589</v>
      </c>
      <c r="P168" s="160"/>
    </row>
    <row r="169" spans="2:16" ht="12" customHeight="1">
      <c r="G169" s="10"/>
      <c r="K169" s="182"/>
      <c r="L169" s="182"/>
      <c r="M169" s="182"/>
      <c r="N169" s="182"/>
      <c r="P169" s="160"/>
    </row>
    <row r="170" spans="2:16" ht="12" customHeight="1">
      <c r="G170" s="10"/>
      <c r="P170" s="160"/>
    </row>
    <row r="171" spans="2:16" ht="12" customHeight="1">
      <c r="H171" s="103"/>
      <c r="I171" s="121"/>
      <c r="K171" s="103"/>
      <c r="L171" s="103"/>
      <c r="P171" s="160"/>
    </row>
    <row r="172" spans="2:16" ht="12" customHeight="1">
      <c r="H172" s="103"/>
      <c r="I172" s="121"/>
      <c r="K172" s="103"/>
      <c r="L172" s="103"/>
      <c r="P172" s="160"/>
    </row>
    <row r="173" spans="2:16" ht="12" customHeight="1">
      <c r="B173" s="210" t="s">
        <v>147</v>
      </c>
      <c r="C173" s="70"/>
      <c r="H173" s="103"/>
      <c r="I173" s="121"/>
      <c r="K173" s="103"/>
      <c r="L173" s="103"/>
      <c r="P173" s="160"/>
    </row>
    <row r="174" spans="2:16" ht="12" customHeight="1">
      <c r="H174" s="103"/>
      <c r="I174" s="121"/>
      <c r="K174" s="103"/>
      <c r="L174" s="103"/>
      <c r="P174" s="160"/>
    </row>
    <row r="175" spans="2:16" ht="12" customHeight="1" thickBot="1">
      <c r="C175" s="116" t="s">
        <v>148</v>
      </c>
      <c r="D175" s="116"/>
      <c r="E175" s="116"/>
      <c r="F175" s="116"/>
      <c r="G175" s="116"/>
      <c r="H175" s="117"/>
      <c r="I175" s="116"/>
      <c r="J175" s="116"/>
      <c r="K175" s="116"/>
      <c r="L175" s="116"/>
      <c r="M175" s="12"/>
      <c r="N175" s="12"/>
      <c r="P175" s="160"/>
    </row>
    <row r="176" spans="2:16" ht="12" customHeight="1">
      <c r="C176" s="118"/>
      <c r="D176" s="118"/>
      <c r="E176" s="118"/>
      <c r="F176" s="118"/>
      <c r="G176" s="118"/>
      <c r="J176" s="255"/>
      <c r="K176" s="280" t="s">
        <v>0</v>
      </c>
      <c r="L176" s="280"/>
      <c r="N176" s="57" t="s">
        <v>1</v>
      </c>
      <c r="P176" s="160"/>
    </row>
    <row r="177" spans="3:16" ht="12" customHeight="1">
      <c r="C177" s="88" t="s">
        <v>12</v>
      </c>
      <c r="D177" s="119"/>
      <c r="E177" s="119"/>
      <c r="F177" s="119"/>
      <c r="G177" s="119"/>
      <c r="H177" s="119"/>
      <c r="I177" s="119"/>
      <c r="J177" s="10"/>
      <c r="K177" s="63">
        <v>2020</v>
      </c>
      <c r="L177" s="65">
        <v>2019</v>
      </c>
      <c r="M177" s="7"/>
      <c r="N177" s="228">
        <v>2019</v>
      </c>
      <c r="P177" s="160"/>
    </row>
    <row r="178" spans="3:16" ht="12" customHeight="1">
      <c r="C178" s="152" t="s">
        <v>137</v>
      </c>
      <c r="J178" s="10"/>
      <c r="K178" s="103"/>
      <c r="L178" s="103"/>
      <c r="M178" s="7"/>
      <c r="N178" s="68"/>
      <c r="P178" s="160"/>
    </row>
    <row r="179" spans="3:16" ht="12" customHeight="1">
      <c r="C179" s="66" t="s">
        <v>271</v>
      </c>
      <c r="K179" s="103">
        <v>2</v>
      </c>
      <c r="L179" s="103">
        <v>379</v>
      </c>
      <c r="M179" s="7"/>
      <c r="N179" s="103">
        <v>377</v>
      </c>
      <c r="P179" s="160"/>
    </row>
    <row r="180" spans="3:16" ht="12" customHeight="1">
      <c r="C180" s="66" t="s">
        <v>275</v>
      </c>
      <c r="D180" s="7"/>
      <c r="E180" s="7"/>
      <c r="F180" s="7"/>
      <c r="G180" s="7"/>
      <c r="H180" s="7"/>
      <c r="I180" s="7"/>
      <c r="J180" s="7"/>
      <c r="K180" s="103">
        <v>520.4</v>
      </c>
      <c r="L180" s="103">
        <v>0</v>
      </c>
      <c r="M180" s="7"/>
      <c r="N180" s="103">
        <v>0</v>
      </c>
      <c r="P180" s="160"/>
    </row>
    <row r="181" spans="3:16" ht="12" customHeight="1">
      <c r="C181" s="66" t="s">
        <v>138</v>
      </c>
      <c r="K181" s="103">
        <v>109.4</v>
      </c>
      <c r="L181" s="103">
        <v>130.19999999999999</v>
      </c>
      <c r="M181" s="7"/>
      <c r="N181" s="103">
        <v>119.8</v>
      </c>
      <c r="P181" s="160"/>
    </row>
    <row r="182" spans="3:16" ht="12" customHeight="1">
      <c r="C182" s="66" t="s">
        <v>139</v>
      </c>
      <c r="K182" s="103">
        <v>189.1</v>
      </c>
      <c r="L182" s="103">
        <v>215.5</v>
      </c>
      <c r="M182" s="7"/>
      <c r="N182" s="103">
        <v>202.3</v>
      </c>
      <c r="P182" s="160"/>
    </row>
    <row r="183" spans="3:16" ht="12" customHeight="1">
      <c r="C183" s="66" t="s">
        <v>140</v>
      </c>
      <c r="K183" s="103">
        <v>135</v>
      </c>
      <c r="L183" s="103">
        <v>175</v>
      </c>
      <c r="M183" s="7"/>
      <c r="N183" s="103">
        <v>180</v>
      </c>
      <c r="P183" s="160"/>
    </row>
    <row r="184" spans="3:16" ht="12" customHeight="1">
      <c r="C184" s="66" t="s">
        <v>276</v>
      </c>
      <c r="K184" s="103">
        <v>215</v>
      </c>
      <c r="L184" s="103">
        <v>0</v>
      </c>
      <c r="M184" s="7"/>
      <c r="N184" s="103">
        <v>0</v>
      </c>
      <c r="P184" s="160"/>
    </row>
    <row r="185" spans="3:16" ht="12" customHeight="1">
      <c r="C185" s="152" t="s">
        <v>141</v>
      </c>
      <c r="K185" s="103"/>
      <c r="L185" s="103"/>
      <c r="M185" s="7"/>
      <c r="N185" s="103"/>
      <c r="P185" s="160"/>
    </row>
    <row r="186" spans="3:16" ht="12" customHeight="1">
      <c r="C186" s="66" t="s">
        <v>142</v>
      </c>
      <c r="K186" s="103">
        <v>0</v>
      </c>
      <c r="L186" s="103">
        <v>212</v>
      </c>
      <c r="M186" s="7"/>
      <c r="N186" s="103">
        <v>212</v>
      </c>
      <c r="P186" s="160"/>
    </row>
    <row r="187" spans="3:16" ht="12" customHeight="1">
      <c r="C187" s="61" t="s">
        <v>149</v>
      </c>
      <c r="D187" s="6"/>
      <c r="E187" s="6"/>
      <c r="F187" s="6"/>
      <c r="G187" s="6"/>
      <c r="H187" s="6"/>
      <c r="I187" s="6"/>
      <c r="K187" s="104">
        <f>SUM(K179:K186)</f>
        <v>1170.9000000000001</v>
      </c>
      <c r="L187" s="104">
        <v>1111.7</v>
      </c>
      <c r="M187" s="11"/>
      <c r="N187" s="104">
        <v>1091.0999999999999</v>
      </c>
      <c r="P187" s="160"/>
    </row>
    <row r="188" spans="3:16" ht="12" customHeight="1">
      <c r="C188" s="66" t="s">
        <v>230</v>
      </c>
      <c r="D188" s="10"/>
      <c r="E188" s="10"/>
      <c r="F188" s="10"/>
      <c r="G188" s="10"/>
      <c r="H188" s="10"/>
      <c r="I188" s="10"/>
      <c r="K188" s="103">
        <v>-199.9</v>
      </c>
      <c r="L188" s="175">
        <v>-51.2</v>
      </c>
      <c r="M188" s="8"/>
      <c r="N188" s="175">
        <v>-443.2</v>
      </c>
      <c r="P188" s="160"/>
    </row>
    <row r="189" spans="3:16" ht="12" customHeight="1">
      <c r="C189" s="66" t="s">
        <v>143</v>
      </c>
      <c r="D189" s="10"/>
      <c r="E189" s="10"/>
      <c r="F189" s="10"/>
      <c r="G189" s="10"/>
      <c r="H189" s="10"/>
      <c r="I189" s="10"/>
      <c r="K189" s="103">
        <v>-28.5</v>
      </c>
      <c r="L189" s="175">
        <v>-9</v>
      </c>
      <c r="M189" s="8"/>
      <c r="N189" s="175">
        <v>-6.7</v>
      </c>
      <c r="P189" s="160"/>
    </row>
    <row r="190" spans="3:16" ht="12" customHeight="1">
      <c r="C190" s="61" t="s">
        <v>231</v>
      </c>
      <c r="D190" s="6"/>
      <c r="E190" s="6"/>
      <c r="F190" s="6"/>
      <c r="G190" s="6"/>
      <c r="H190" s="6"/>
      <c r="I190" s="6"/>
      <c r="K190" s="104">
        <f>SUM(K187:K189)</f>
        <v>942.50000000000011</v>
      </c>
      <c r="L190" s="104">
        <v>1051.5</v>
      </c>
      <c r="M190" s="11"/>
      <c r="N190" s="104">
        <v>641.19999999999982</v>
      </c>
      <c r="P190" s="160"/>
    </row>
    <row r="191" spans="3:16" ht="12" customHeight="1">
      <c r="C191" s="171" t="s">
        <v>290</v>
      </c>
      <c r="D191" s="262"/>
      <c r="E191" s="262"/>
      <c r="F191" s="262"/>
      <c r="G191" s="262"/>
      <c r="H191" s="103"/>
      <c r="I191" s="121"/>
      <c r="J191" s="254"/>
      <c r="K191" s="103"/>
      <c r="L191" s="103"/>
      <c r="M191" s="262"/>
      <c r="N191" s="103"/>
      <c r="P191" s="160"/>
    </row>
    <row r="192" spans="3:16" ht="12" customHeight="1">
      <c r="C192" s="70"/>
      <c r="D192" s="10"/>
      <c r="E192" s="10"/>
      <c r="F192" s="10"/>
      <c r="G192" s="10"/>
      <c r="H192" s="103"/>
      <c r="I192" s="121"/>
      <c r="K192" s="103"/>
      <c r="L192" s="103"/>
      <c r="M192" s="8"/>
      <c r="N192" s="103"/>
      <c r="P192" s="160"/>
    </row>
    <row r="193" spans="3:16" ht="12" customHeight="1">
      <c r="C193" s="66"/>
      <c r="H193" s="103"/>
      <c r="I193" s="121"/>
      <c r="K193" s="103"/>
      <c r="L193" s="103"/>
      <c r="M193" s="103"/>
      <c r="N193" s="103"/>
      <c r="P193" s="160"/>
    </row>
    <row r="194" spans="3:16" ht="12" customHeight="1" thickBot="1">
      <c r="C194" s="151" t="s">
        <v>144</v>
      </c>
      <c r="D194" s="116"/>
      <c r="E194" s="116"/>
      <c r="F194" s="116"/>
      <c r="G194" s="116"/>
      <c r="H194" s="117"/>
      <c r="I194" s="116"/>
      <c r="J194" s="116"/>
      <c r="K194" s="116"/>
      <c r="L194" s="116"/>
      <c r="M194" s="13"/>
      <c r="N194" s="13"/>
      <c r="P194" s="160"/>
    </row>
    <row r="195" spans="3:16" ht="12" customHeight="1">
      <c r="C195" s="118"/>
      <c r="D195" s="118"/>
      <c r="E195" s="118"/>
      <c r="F195" s="118"/>
      <c r="G195" s="118"/>
      <c r="H195" s="118"/>
      <c r="I195" s="118"/>
      <c r="J195" s="255"/>
      <c r="K195" s="280" t="s">
        <v>0</v>
      </c>
      <c r="L195" s="280"/>
      <c r="M195" s="7"/>
      <c r="N195" s="227" t="s">
        <v>1</v>
      </c>
      <c r="P195" s="160"/>
    </row>
    <row r="196" spans="3:16" ht="12" customHeight="1">
      <c r="C196" s="88" t="s">
        <v>12</v>
      </c>
      <c r="D196" s="119"/>
      <c r="E196" s="119"/>
      <c r="F196" s="119"/>
      <c r="G196" s="119"/>
      <c r="H196" s="119"/>
      <c r="I196" s="119"/>
      <c r="J196" s="10"/>
      <c r="K196" s="63">
        <v>2020</v>
      </c>
      <c r="L196" s="65">
        <v>2019</v>
      </c>
      <c r="M196" s="7"/>
      <c r="N196" s="228">
        <v>2019</v>
      </c>
      <c r="P196" s="160"/>
    </row>
    <row r="197" spans="3:16" ht="12" customHeight="1">
      <c r="C197" s="152" t="s">
        <v>137</v>
      </c>
      <c r="K197" s="103"/>
      <c r="L197" s="103"/>
      <c r="M197" s="103"/>
      <c r="N197" s="103"/>
      <c r="P197" s="160"/>
    </row>
    <row r="198" spans="3:16" ht="12" customHeight="1">
      <c r="C198" s="66" t="s">
        <v>140</v>
      </c>
      <c r="K198" s="103">
        <v>0</v>
      </c>
      <c r="L198" s="103">
        <v>175</v>
      </c>
      <c r="M198" s="103"/>
      <c r="N198" s="103">
        <v>170</v>
      </c>
      <c r="P198" s="160"/>
    </row>
    <row r="199" spans="3:16" ht="12" customHeight="1">
      <c r="C199" s="152" t="s">
        <v>141</v>
      </c>
      <c r="K199" s="103"/>
      <c r="L199" s="103"/>
      <c r="M199" s="103"/>
      <c r="N199" s="103"/>
      <c r="P199" s="160"/>
    </row>
    <row r="200" spans="3:16" ht="12" customHeight="1">
      <c r="C200" s="66" t="s">
        <v>145</v>
      </c>
      <c r="K200" s="103">
        <v>5.1387461459403907</v>
      </c>
      <c r="L200" s="103">
        <v>5.8754406580493539</v>
      </c>
      <c r="M200" s="103"/>
      <c r="N200" s="103">
        <v>5.6905479997723782</v>
      </c>
      <c r="P200" s="160"/>
    </row>
    <row r="201" spans="3:16" ht="12" customHeight="1">
      <c r="C201" s="66" t="s">
        <v>146</v>
      </c>
      <c r="K201" s="103">
        <v>21.4</v>
      </c>
      <c r="L201" s="103">
        <v>16.399999999999999</v>
      </c>
      <c r="M201" s="103"/>
      <c r="N201" s="103">
        <v>9.6</v>
      </c>
      <c r="P201" s="160"/>
    </row>
    <row r="202" spans="3:16" ht="12" customHeight="1">
      <c r="C202" s="61" t="s">
        <v>62</v>
      </c>
      <c r="D202" s="14"/>
      <c r="E202" s="14"/>
      <c r="F202" s="14"/>
      <c r="G202" s="14"/>
      <c r="H202" s="14"/>
      <c r="I202" s="14"/>
      <c r="K202" s="104">
        <f>SUM(K198:K201)</f>
        <v>26.53874614594039</v>
      </c>
      <c r="L202" s="104">
        <v>197.27544065804935</v>
      </c>
      <c r="M202" s="103"/>
      <c r="N202" s="104">
        <v>185.29054799977237</v>
      </c>
      <c r="P202" s="160"/>
    </row>
    <row r="203" spans="3:16" ht="12" customHeight="1">
      <c r="C203" s="66"/>
      <c r="K203" s="103"/>
      <c r="L203" s="121"/>
      <c r="M203" s="103"/>
      <c r="N203" s="103"/>
      <c r="P203" s="160"/>
    </row>
    <row r="204" spans="3:16" ht="12" customHeight="1">
      <c r="C204" s="66"/>
      <c r="K204" s="103"/>
      <c r="L204" s="121"/>
      <c r="M204" s="103"/>
      <c r="N204" s="103"/>
      <c r="P204" s="160"/>
    </row>
    <row r="205" spans="3:16" ht="12" customHeight="1" thickBot="1">
      <c r="C205" s="151" t="s">
        <v>166</v>
      </c>
      <c r="D205" s="116"/>
      <c r="E205" s="116"/>
      <c r="F205" s="116"/>
      <c r="G205" s="116"/>
      <c r="H205" s="116"/>
      <c r="I205" s="116"/>
      <c r="J205" s="116"/>
      <c r="K205" s="117"/>
      <c r="L205" s="116"/>
      <c r="M205" s="53"/>
      <c r="N205" s="53"/>
      <c r="P205" s="160"/>
    </row>
    <row r="206" spans="3:16" ht="12" customHeight="1">
      <c r="C206" s="118"/>
      <c r="D206" s="118"/>
      <c r="E206" s="118"/>
      <c r="F206" s="118"/>
      <c r="G206" s="118"/>
      <c r="H206" s="118"/>
      <c r="I206" s="118"/>
      <c r="J206" s="213"/>
      <c r="K206" s="280" t="s">
        <v>0</v>
      </c>
      <c r="L206" s="280"/>
      <c r="M206" s="4"/>
      <c r="N206" s="57" t="s">
        <v>1</v>
      </c>
      <c r="P206" s="160"/>
    </row>
    <row r="207" spans="3:16" ht="12" customHeight="1">
      <c r="C207" s="119" t="s">
        <v>12</v>
      </c>
      <c r="D207" s="119"/>
      <c r="E207" s="119"/>
      <c r="F207" s="119"/>
      <c r="G207" s="119"/>
      <c r="H207" s="119"/>
      <c r="I207" s="119"/>
      <c r="J207" s="62"/>
      <c r="K207" s="63">
        <v>2020</v>
      </c>
      <c r="L207" s="65">
        <v>2019</v>
      </c>
      <c r="M207" s="4"/>
      <c r="N207" s="54">
        <v>2019</v>
      </c>
      <c r="P207" s="160"/>
    </row>
    <row r="208" spans="3:16" ht="12" customHeight="1">
      <c r="C208" s="66" t="s">
        <v>216</v>
      </c>
      <c r="D208" s="58"/>
      <c r="E208" s="58"/>
      <c r="F208" s="58"/>
      <c r="G208" s="58"/>
      <c r="H208" s="58"/>
      <c r="I208" s="58"/>
      <c r="J208" s="177"/>
      <c r="K208" s="182">
        <f>-K187</f>
        <v>-1170.9000000000001</v>
      </c>
      <c r="L208" s="182">
        <v>-1111.7</v>
      </c>
      <c r="M208" s="182"/>
      <c r="N208" s="182">
        <v>-1091.0999999999999</v>
      </c>
      <c r="P208" s="160"/>
    </row>
    <row r="209" spans="2:16" ht="12" customHeight="1">
      <c r="C209" s="58" t="s">
        <v>43</v>
      </c>
      <c r="D209" s="58"/>
      <c r="E209" s="58"/>
      <c r="F209" s="58"/>
      <c r="G209" s="58"/>
      <c r="H209" s="58"/>
      <c r="I209" s="58"/>
      <c r="J209" s="62"/>
      <c r="K209" s="182">
        <v>234.9</v>
      </c>
      <c r="L209" s="182">
        <v>33.200000000000003</v>
      </c>
      <c r="M209" s="182"/>
      <c r="N209" s="182">
        <v>40.6</v>
      </c>
      <c r="P209" s="160"/>
    </row>
    <row r="210" spans="2:16" ht="12" customHeight="1">
      <c r="C210" s="58" t="s">
        <v>194</v>
      </c>
      <c r="D210" s="58"/>
      <c r="E210" s="58"/>
      <c r="F210" s="58"/>
      <c r="G210" s="58"/>
      <c r="H210" s="58"/>
      <c r="I210" s="58"/>
      <c r="J210" s="62"/>
      <c r="K210" s="182">
        <v>45.7</v>
      </c>
      <c r="L210" s="182">
        <v>42.8</v>
      </c>
      <c r="M210" s="182"/>
      <c r="N210" s="182">
        <v>43</v>
      </c>
      <c r="P210" s="160"/>
    </row>
    <row r="211" spans="2:16" ht="12" customHeight="1">
      <c r="C211" s="61" t="s">
        <v>253</v>
      </c>
      <c r="D211" s="61"/>
      <c r="E211" s="61"/>
      <c r="F211" s="61"/>
      <c r="G211" s="61"/>
      <c r="H211" s="61"/>
      <c r="I211" s="61"/>
      <c r="J211" s="62"/>
      <c r="K211" s="181">
        <f>SUM(K208:K210)</f>
        <v>-890.30000000000007</v>
      </c>
      <c r="L211" s="181">
        <v>-1035.7</v>
      </c>
      <c r="M211" s="183"/>
      <c r="N211" s="181">
        <v>-1007.5</v>
      </c>
      <c r="P211" s="160"/>
    </row>
    <row r="212" spans="2:16" ht="12" customHeight="1">
      <c r="C212" s="70"/>
      <c r="D212" s="70"/>
      <c r="E212" s="70"/>
      <c r="F212" s="70"/>
      <c r="G212" s="70"/>
      <c r="H212" s="70"/>
      <c r="I212" s="70"/>
      <c r="J212" s="62"/>
      <c r="K212" s="182"/>
      <c r="L212" s="182"/>
      <c r="M212" s="182"/>
      <c r="N212" s="182"/>
      <c r="P212" s="160"/>
    </row>
    <row r="213" spans="2:16" ht="12" customHeight="1">
      <c r="C213" s="58" t="s">
        <v>203</v>
      </c>
      <c r="D213" s="58"/>
      <c r="E213" s="58"/>
      <c r="F213" s="58"/>
      <c r="G213" s="58"/>
      <c r="H213" s="58"/>
      <c r="I213" s="58"/>
      <c r="J213" s="177"/>
      <c r="K213" s="182">
        <v>-38.799999999999997</v>
      </c>
      <c r="L213" s="182">
        <v>-45.1</v>
      </c>
      <c r="M213" s="182"/>
      <c r="N213" s="182">
        <v>-46.1</v>
      </c>
      <c r="P213" s="160"/>
    </row>
    <row r="214" spans="2:16" ht="12" customHeight="1">
      <c r="C214" s="58" t="s">
        <v>204</v>
      </c>
      <c r="D214" s="58"/>
      <c r="E214" s="58"/>
      <c r="F214" s="58"/>
      <c r="G214" s="58"/>
      <c r="H214" s="58"/>
      <c r="I214" s="58"/>
      <c r="J214" s="177"/>
      <c r="K214" s="182">
        <v>-130</v>
      </c>
      <c r="L214" s="182">
        <v>-175.4</v>
      </c>
      <c r="M214" s="182"/>
      <c r="N214" s="182">
        <v>-151</v>
      </c>
      <c r="P214" s="160"/>
    </row>
    <row r="215" spans="2:16" ht="12" customHeight="1">
      <c r="C215" s="61" t="s">
        <v>254</v>
      </c>
      <c r="D215" s="122"/>
      <c r="E215" s="122"/>
      <c r="F215" s="122"/>
      <c r="G215" s="122"/>
      <c r="H215" s="122"/>
      <c r="I215" s="122"/>
      <c r="J215" s="62"/>
      <c r="K215" s="180">
        <f>SUM(K211:K214)</f>
        <v>-1059.0999999999999</v>
      </c>
      <c r="L215" s="180">
        <v>-1256.2</v>
      </c>
      <c r="M215" s="56"/>
      <c r="N215" s="180">
        <v>-1204.5999999999999</v>
      </c>
      <c r="P215" s="160"/>
    </row>
    <row r="216" spans="2:16" ht="12" customHeight="1">
      <c r="C216" s="171"/>
      <c r="D216" s="58"/>
      <c r="E216" s="58"/>
      <c r="F216" s="58"/>
      <c r="G216" s="58"/>
      <c r="H216" s="120"/>
      <c r="I216" s="121"/>
      <c r="J216" s="62"/>
      <c r="K216" s="120"/>
      <c r="L216" s="121"/>
      <c r="M216" s="4"/>
      <c r="N216" s="62"/>
      <c r="P216" s="160"/>
    </row>
    <row r="217" spans="2:16" ht="12" customHeight="1">
      <c r="D217" s="58"/>
      <c r="E217" s="58"/>
      <c r="F217" s="58"/>
      <c r="G217" s="58"/>
      <c r="H217" s="120"/>
      <c r="I217" s="121"/>
      <c r="J217" s="10"/>
      <c r="K217" s="120"/>
      <c r="L217" s="121"/>
      <c r="N217" s="62"/>
      <c r="P217" s="160"/>
    </row>
    <row r="218" spans="2:16" ht="12" customHeight="1">
      <c r="H218" s="103"/>
      <c r="I218" s="121"/>
      <c r="K218" s="103"/>
      <c r="L218" s="103"/>
      <c r="P218" s="160"/>
    </row>
    <row r="219" spans="2:16" ht="12" customHeight="1">
      <c r="H219" s="103"/>
      <c r="I219" s="121"/>
      <c r="K219" s="103"/>
      <c r="L219" s="103"/>
      <c r="P219" s="160"/>
    </row>
    <row r="220" spans="2:16" ht="12" customHeight="1">
      <c r="B220" s="210" t="s">
        <v>150</v>
      </c>
      <c r="C220" s="70"/>
      <c r="H220" s="103"/>
      <c r="I220" s="121"/>
      <c r="K220" s="103"/>
      <c r="L220" s="103"/>
      <c r="P220" s="160"/>
    </row>
    <row r="221" spans="2:16" ht="12" customHeight="1">
      <c r="H221" s="103"/>
      <c r="I221" s="121"/>
      <c r="K221" s="103"/>
      <c r="L221" s="103"/>
      <c r="P221" s="160"/>
    </row>
    <row r="222" spans="2:16" ht="12" customHeight="1" thickBot="1">
      <c r="C222" s="153" t="s">
        <v>151</v>
      </c>
      <c r="D222" s="12"/>
      <c r="E222" s="12"/>
      <c r="F222" s="12"/>
      <c r="G222" s="12"/>
      <c r="M222" s="12"/>
      <c r="N222" s="12"/>
      <c r="P222" s="160"/>
    </row>
    <row r="223" spans="2:16" ht="12" customHeight="1">
      <c r="C223" s="118"/>
      <c r="D223" s="118"/>
      <c r="E223" s="118"/>
      <c r="F223" s="118"/>
      <c r="G223" s="118"/>
      <c r="H223" s="286" t="s">
        <v>11</v>
      </c>
      <c r="I223" s="286"/>
      <c r="J223" s="286"/>
      <c r="K223" s="285" t="s">
        <v>7</v>
      </c>
      <c r="L223" s="285"/>
      <c r="N223" s="4" t="s">
        <v>129</v>
      </c>
      <c r="P223" s="160"/>
    </row>
    <row r="224" spans="2:16" ht="12" customHeight="1">
      <c r="C224" s="118"/>
      <c r="D224" s="118"/>
      <c r="E224" s="118"/>
      <c r="F224" s="118"/>
      <c r="G224" s="118"/>
      <c r="H224" s="284" t="s">
        <v>0</v>
      </c>
      <c r="I224" s="284"/>
      <c r="J224" s="284"/>
      <c r="K224" s="280" t="s">
        <v>0</v>
      </c>
      <c r="L224" s="280"/>
      <c r="N224" s="57" t="s">
        <v>1</v>
      </c>
      <c r="P224" s="160"/>
    </row>
    <row r="225" spans="2:16" ht="12" customHeight="1">
      <c r="C225" s="157"/>
      <c r="D225" s="58"/>
      <c r="E225" s="58"/>
      <c r="F225" s="58"/>
      <c r="G225" s="58"/>
      <c r="H225" s="63">
        <v>2020</v>
      </c>
      <c r="I225" s="65">
        <v>2019</v>
      </c>
      <c r="K225" s="63">
        <v>2020</v>
      </c>
      <c r="L225" s="65">
        <v>2019</v>
      </c>
      <c r="N225" s="54">
        <v>2019</v>
      </c>
      <c r="P225" s="160"/>
    </row>
    <row r="226" spans="2:16" ht="12" customHeight="1">
      <c r="C226" s="154" t="s">
        <v>152</v>
      </c>
      <c r="H226" s="195">
        <v>-0.28779519183170371</v>
      </c>
      <c r="I226" s="195">
        <v>-0.14428979413170051</v>
      </c>
      <c r="J226" s="188"/>
      <c r="K226" s="189">
        <v>-0.59984607151341229</v>
      </c>
      <c r="L226" s="187">
        <v>-0.33695506619611426</v>
      </c>
      <c r="M226" s="188"/>
      <c r="N226" s="190">
        <v>-0.21167081742050542</v>
      </c>
      <c r="P226" s="160"/>
    </row>
    <row r="227" spans="2:16" ht="12" customHeight="1">
      <c r="C227" s="155" t="s">
        <v>153</v>
      </c>
      <c r="D227" s="110"/>
      <c r="E227" s="110"/>
      <c r="F227" s="110"/>
      <c r="G227" s="10"/>
      <c r="H227" s="196">
        <v>-0.28754378083534415</v>
      </c>
      <c r="I227" s="174">
        <v>-0.14369887709834162</v>
      </c>
      <c r="J227" s="188"/>
      <c r="K227" s="191">
        <v>-0.5982210569973041</v>
      </c>
      <c r="L227" s="174">
        <v>-0.33556644647877715</v>
      </c>
      <c r="M227" s="188"/>
      <c r="N227" s="174">
        <v>-0.21043482808019348</v>
      </c>
      <c r="P227" s="160"/>
    </row>
    <row r="228" spans="2:16" ht="12" customHeight="1">
      <c r="C228" s="156" t="s">
        <v>154</v>
      </c>
      <c r="F228" s="7"/>
      <c r="G228" s="7"/>
      <c r="H228" s="162">
        <v>387205257</v>
      </c>
      <c r="I228" s="162">
        <v>338578257</v>
      </c>
      <c r="J228" s="163"/>
      <c r="K228" s="162">
        <v>381359388</v>
      </c>
      <c r="L228" s="162">
        <v>338578257</v>
      </c>
      <c r="M228" s="163"/>
      <c r="N228" s="162">
        <v>338578257</v>
      </c>
      <c r="P228" s="160"/>
    </row>
    <row r="229" spans="2:16" ht="12" customHeight="1">
      <c r="C229" s="156" t="s">
        <v>155</v>
      </c>
      <c r="H229" s="162">
        <v>387543806</v>
      </c>
      <c r="I229" s="162">
        <v>339970555</v>
      </c>
      <c r="J229" s="163"/>
      <c r="K229" s="162">
        <v>382395317</v>
      </c>
      <c r="L229" s="162">
        <v>339979340</v>
      </c>
      <c r="M229" s="163"/>
      <c r="N229" s="162">
        <v>340566897</v>
      </c>
      <c r="P229" s="160"/>
    </row>
    <row r="230" spans="2:16" ht="12" customHeight="1">
      <c r="C230" s="156"/>
      <c r="H230" s="103"/>
      <c r="I230" s="121"/>
      <c r="J230" s="7"/>
      <c r="K230" s="103"/>
      <c r="L230" s="103"/>
      <c r="P230" s="160"/>
    </row>
    <row r="231" spans="2:16" ht="12" customHeight="1">
      <c r="C231" s="156"/>
      <c r="H231" s="103"/>
      <c r="I231" s="121"/>
      <c r="K231" s="4"/>
      <c r="L231" s="103"/>
      <c r="P231" s="160"/>
    </row>
    <row r="232" spans="2:16" ht="12" customHeight="1">
      <c r="H232" s="103"/>
      <c r="I232" s="121"/>
      <c r="K232" s="103"/>
      <c r="L232" s="103"/>
      <c r="P232" s="160"/>
    </row>
    <row r="233" spans="2:16" ht="12" customHeight="1">
      <c r="H233" s="103"/>
      <c r="I233" s="261"/>
      <c r="K233" s="103"/>
      <c r="L233" s="103"/>
      <c r="P233" s="160"/>
    </row>
    <row r="234" spans="2:16" ht="12" customHeight="1">
      <c r="B234" s="210" t="s">
        <v>156</v>
      </c>
      <c r="C234" s="158"/>
      <c r="H234" s="103"/>
      <c r="I234" s="261"/>
      <c r="K234" s="103"/>
      <c r="L234" s="103"/>
      <c r="P234" s="160"/>
    </row>
    <row r="235" spans="2:16" ht="12" customHeight="1">
      <c r="H235" s="103"/>
      <c r="I235" s="121"/>
      <c r="K235" s="103"/>
      <c r="L235" s="103"/>
      <c r="P235" s="160"/>
    </row>
    <row r="236" spans="2:16" ht="12" customHeight="1" thickBot="1">
      <c r="C236" s="116" t="s">
        <v>161</v>
      </c>
      <c r="D236" s="12"/>
      <c r="E236" s="12"/>
      <c r="F236" s="12"/>
      <c r="G236" s="12"/>
      <c r="M236" s="12"/>
      <c r="N236" s="12"/>
      <c r="P236" s="160"/>
    </row>
    <row r="237" spans="2:16" ht="12" customHeight="1">
      <c r="C237" s="118"/>
      <c r="D237" s="118"/>
      <c r="E237" s="118"/>
      <c r="F237" s="118"/>
      <c r="G237" s="118"/>
      <c r="H237" s="286" t="s">
        <v>11</v>
      </c>
      <c r="I237" s="286"/>
      <c r="J237" s="286"/>
      <c r="K237" s="285" t="s">
        <v>7</v>
      </c>
      <c r="L237" s="285"/>
      <c r="N237" s="4" t="s">
        <v>129</v>
      </c>
      <c r="P237" s="160"/>
    </row>
    <row r="238" spans="2:16" ht="12" customHeight="1">
      <c r="C238" s="118"/>
      <c r="D238" s="118"/>
      <c r="E238" s="118"/>
      <c r="F238" s="118"/>
      <c r="G238" s="118"/>
      <c r="H238" s="284" t="s">
        <v>0</v>
      </c>
      <c r="I238" s="284"/>
      <c r="J238" s="284"/>
      <c r="K238" s="280" t="s">
        <v>0</v>
      </c>
      <c r="L238" s="280"/>
      <c r="N238" s="57" t="s">
        <v>1</v>
      </c>
      <c r="P238" s="160"/>
    </row>
    <row r="239" spans="2:16" ht="12" customHeight="1">
      <c r="C239" s="88" t="s">
        <v>12</v>
      </c>
      <c r="D239" s="119"/>
      <c r="E239" s="119"/>
      <c r="F239" s="119"/>
      <c r="G239" s="58"/>
      <c r="H239" s="63">
        <v>2020</v>
      </c>
      <c r="I239" s="65">
        <v>2019</v>
      </c>
      <c r="K239" s="63">
        <v>2020</v>
      </c>
      <c r="L239" s="65">
        <v>2019</v>
      </c>
      <c r="N239" s="54">
        <v>2019</v>
      </c>
      <c r="P239" s="160"/>
    </row>
    <row r="240" spans="2:16" ht="12" customHeight="1">
      <c r="H240" s="103"/>
      <c r="I240" s="103"/>
      <c r="J240" s="103"/>
      <c r="K240" s="103"/>
      <c r="L240" s="103"/>
      <c r="M240" s="103"/>
      <c r="N240" s="103"/>
      <c r="P240" s="160"/>
    </row>
    <row r="241" spans="1:16" ht="12" customHeight="1">
      <c r="C241" s="66" t="s">
        <v>261</v>
      </c>
      <c r="H241" s="103">
        <v>-26.9</v>
      </c>
      <c r="I241" s="103">
        <v>3</v>
      </c>
      <c r="J241" s="103"/>
      <c r="K241" s="103">
        <v>-19.5</v>
      </c>
      <c r="L241" s="103">
        <v>-4.0999999999999996</v>
      </c>
      <c r="M241" s="103"/>
      <c r="N241" s="103">
        <v>-8.1</v>
      </c>
      <c r="P241" s="160"/>
    </row>
    <row r="242" spans="1:16" ht="12" customHeight="1">
      <c r="C242" s="76" t="s">
        <v>157</v>
      </c>
      <c r="G242" s="10"/>
      <c r="H242" s="103">
        <v>0</v>
      </c>
      <c r="I242" s="103">
        <v>0</v>
      </c>
      <c r="J242" s="103"/>
      <c r="K242" s="103">
        <v>0</v>
      </c>
      <c r="L242" s="103">
        <v>0</v>
      </c>
      <c r="M242" s="103"/>
      <c r="N242" s="103">
        <v>0</v>
      </c>
      <c r="P242" s="160"/>
    </row>
    <row r="243" spans="1:16" ht="12" customHeight="1">
      <c r="C243" s="124" t="s">
        <v>29</v>
      </c>
      <c r="D243" s="6"/>
      <c r="E243" s="6"/>
      <c r="F243" s="6"/>
      <c r="G243" s="10"/>
      <c r="H243" s="104">
        <f>SUM(H241:H242)</f>
        <v>-26.9</v>
      </c>
      <c r="I243" s="104">
        <v>3</v>
      </c>
      <c r="J243" s="103"/>
      <c r="K243" s="104">
        <f>SUM(K241:K242)</f>
        <v>-19.5</v>
      </c>
      <c r="L243" s="104">
        <v>-4.0999999999999996</v>
      </c>
      <c r="M243" s="103"/>
      <c r="N243" s="104">
        <v>-8.1</v>
      </c>
      <c r="P243" s="160"/>
    </row>
    <row r="244" spans="1:16" ht="12" customHeight="1">
      <c r="C244" s="77" t="s">
        <v>158</v>
      </c>
      <c r="G244" s="10"/>
      <c r="H244" s="103">
        <v>-0.59999999999999964</v>
      </c>
      <c r="I244" s="103">
        <v>0</v>
      </c>
      <c r="J244" s="103"/>
      <c r="K244" s="103">
        <v>-6.1</v>
      </c>
      <c r="L244" s="103">
        <v>1.8</v>
      </c>
      <c r="M244" s="103"/>
      <c r="N244" s="103">
        <v>2.2000000000000002</v>
      </c>
      <c r="P244" s="160"/>
    </row>
    <row r="245" spans="1:16" ht="12" customHeight="1">
      <c r="C245" s="152" t="s">
        <v>159</v>
      </c>
      <c r="G245" s="10"/>
      <c r="H245" s="103">
        <v>0</v>
      </c>
      <c r="I245" s="103">
        <v>-0.6</v>
      </c>
      <c r="J245" s="103"/>
      <c r="K245" s="103">
        <v>0</v>
      </c>
      <c r="L245" s="103">
        <v>0.2</v>
      </c>
      <c r="M245" s="103"/>
      <c r="N245" s="103">
        <v>0</v>
      </c>
      <c r="P245" s="160"/>
    </row>
    <row r="246" spans="1:16" ht="12" customHeight="1">
      <c r="C246" s="124" t="s">
        <v>30</v>
      </c>
      <c r="D246" s="6"/>
      <c r="E246" s="6"/>
      <c r="F246" s="6"/>
      <c r="G246" s="10"/>
      <c r="H246" s="104">
        <f>SUM(H244:H245)</f>
        <v>-0.59999999999999964</v>
      </c>
      <c r="I246" s="104">
        <v>-0.6</v>
      </c>
      <c r="J246" s="103"/>
      <c r="K246" s="104">
        <f>SUM(K244:K245)</f>
        <v>-6.1</v>
      </c>
      <c r="L246" s="104">
        <v>2</v>
      </c>
      <c r="M246" s="103"/>
      <c r="N246" s="104">
        <v>2.2000000000000002</v>
      </c>
      <c r="P246" s="160"/>
    </row>
    <row r="247" spans="1:16" ht="12" customHeight="1">
      <c r="C247" s="76"/>
      <c r="H247" s="103"/>
      <c r="I247" s="103"/>
      <c r="J247" s="103"/>
      <c r="K247" s="103"/>
      <c r="L247" s="103"/>
      <c r="M247" s="103"/>
      <c r="N247" s="103"/>
      <c r="P247" s="160"/>
    </row>
    <row r="248" spans="1:16" ht="12" customHeight="1">
      <c r="H248" s="103"/>
      <c r="I248" s="103"/>
      <c r="J248" s="103"/>
      <c r="K248" s="103"/>
      <c r="L248" s="103"/>
      <c r="M248" s="103"/>
      <c r="N248" s="103"/>
      <c r="P248" s="160"/>
    </row>
    <row r="249" spans="1:16" ht="12" customHeight="1">
      <c r="H249" s="103"/>
      <c r="I249" s="103"/>
      <c r="J249" s="103"/>
      <c r="K249" s="103"/>
      <c r="L249" s="103"/>
      <c r="M249" s="103"/>
      <c r="N249" s="103"/>
      <c r="P249" s="160"/>
    </row>
    <row r="250" spans="1:16" ht="12" customHeight="1">
      <c r="H250" s="103"/>
      <c r="I250" s="103"/>
      <c r="J250" s="103"/>
      <c r="K250" s="103"/>
      <c r="L250" s="103"/>
      <c r="M250" s="103"/>
      <c r="N250" s="103"/>
      <c r="P250" s="160"/>
    </row>
    <row r="251" spans="1:16" ht="12" customHeight="1">
      <c r="B251" s="211" t="s">
        <v>160</v>
      </c>
      <c r="C251" s="158"/>
      <c r="H251" s="103"/>
      <c r="I251" s="103"/>
      <c r="J251" s="103"/>
      <c r="K251" s="103"/>
      <c r="L251" s="103"/>
      <c r="M251" s="103"/>
      <c r="N251" s="103"/>
      <c r="P251" s="160"/>
    </row>
    <row r="252" spans="1:16" ht="12" customHeight="1">
      <c r="H252" s="103"/>
      <c r="I252" s="103"/>
      <c r="J252" s="103"/>
      <c r="K252" s="103"/>
      <c r="L252" s="103"/>
      <c r="M252" s="103"/>
      <c r="N252" s="103"/>
      <c r="P252" s="160"/>
    </row>
    <row r="253" spans="1:16" ht="12" customHeight="1" thickBot="1">
      <c r="C253" s="116" t="s">
        <v>258</v>
      </c>
      <c r="D253" s="12"/>
      <c r="E253" s="12"/>
      <c r="F253" s="12"/>
      <c r="G253" s="12"/>
      <c r="M253" s="12"/>
      <c r="N253" s="12"/>
      <c r="P253" s="160"/>
    </row>
    <row r="254" spans="1:16" ht="12" customHeight="1">
      <c r="C254" s="118"/>
      <c r="D254" s="118"/>
      <c r="E254" s="118"/>
      <c r="F254" s="118"/>
      <c r="G254" s="118"/>
      <c r="H254" s="286" t="s">
        <v>11</v>
      </c>
      <c r="I254" s="286"/>
      <c r="J254" s="286"/>
      <c r="K254" s="285" t="s">
        <v>7</v>
      </c>
      <c r="L254" s="285"/>
      <c r="N254" s="4" t="s">
        <v>129</v>
      </c>
      <c r="P254" s="160"/>
    </row>
    <row r="255" spans="1:16" ht="12" customHeight="1">
      <c r="C255" s="118"/>
      <c r="D255" s="118"/>
      <c r="E255" s="118"/>
      <c r="F255" s="118"/>
      <c r="G255" s="118"/>
      <c r="H255" s="284" t="s">
        <v>0</v>
      </c>
      <c r="I255" s="284"/>
      <c r="J255" s="284"/>
      <c r="K255" s="280" t="s">
        <v>0</v>
      </c>
      <c r="L255" s="280"/>
      <c r="N255" s="57" t="s">
        <v>1</v>
      </c>
      <c r="P255" s="160"/>
    </row>
    <row r="256" spans="1:16" ht="12" customHeight="1">
      <c r="A256" s="7"/>
      <c r="C256" s="88" t="s">
        <v>12</v>
      </c>
      <c r="D256" s="119"/>
      <c r="E256" s="119"/>
      <c r="F256" s="119"/>
      <c r="G256" s="58"/>
      <c r="H256" s="63">
        <v>2020</v>
      </c>
      <c r="I256" s="65">
        <v>2019</v>
      </c>
      <c r="K256" s="63">
        <v>2020</v>
      </c>
      <c r="L256" s="65">
        <v>2019</v>
      </c>
      <c r="N256" s="54">
        <v>2019</v>
      </c>
      <c r="P256" s="160"/>
    </row>
    <row r="257" spans="1:16" ht="12" customHeight="1">
      <c r="A257" s="7"/>
      <c r="C257" s="159" t="s">
        <v>262</v>
      </c>
      <c r="D257" s="58"/>
      <c r="E257" s="58"/>
      <c r="F257" s="58"/>
      <c r="G257" s="58"/>
      <c r="H257" s="100">
        <f>+'IS and OCI'!G18</f>
        <v>-82.235811216559142</v>
      </c>
      <c r="I257" s="100">
        <v>-7.2533869999999752</v>
      </c>
      <c r="J257" s="100"/>
      <c r="K257" s="100">
        <f>+'IS and OCI'!K18</f>
        <v>-162.2569307265592</v>
      </c>
      <c r="L257" s="100">
        <v>-49.885658999999976</v>
      </c>
      <c r="M257" s="100"/>
      <c r="N257" s="100">
        <v>54.632863580000048</v>
      </c>
      <c r="P257" s="160"/>
    </row>
    <row r="258" spans="1:16" ht="12" customHeight="1">
      <c r="A258" s="7"/>
      <c r="C258" s="66" t="s">
        <v>162</v>
      </c>
      <c r="H258" s="103">
        <f>-'Note 1 table'!H7</f>
        <v>48.400000000000006</v>
      </c>
      <c r="I258" s="103">
        <v>23.19999999999996</v>
      </c>
      <c r="J258" s="103"/>
      <c r="K258" s="103">
        <f>-'Note 1 table'!H22</f>
        <v>87.9</v>
      </c>
      <c r="L258" s="103">
        <v>35.799999999999955</v>
      </c>
      <c r="M258" s="103"/>
      <c r="N258" s="103">
        <v>-50.699999999999932</v>
      </c>
      <c r="P258" s="160"/>
    </row>
    <row r="259" spans="1:16" ht="12" customHeight="1">
      <c r="A259" s="7"/>
      <c r="C259" s="66" t="s">
        <v>163</v>
      </c>
      <c r="H259" s="103">
        <v>33.835811216559144</v>
      </c>
      <c r="I259" s="103">
        <v>1.253387</v>
      </c>
      <c r="J259" s="103"/>
      <c r="K259" s="103">
        <v>31.156930726559143</v>
      </c>
      <c r="L259" s="103">
        <v>-1.5143409999999999</v>
      </c>
      <c r="M259" s="103"/>
      <c r="N259" s="103">
        <v>-1.0328635800000185</v>
      </c>
      <c r="P259" s="160"/>
    </row>
    <row r="260" spans="1:16" ht="12" customHeight="1">
      <c r="A260" s="7"/>
      <c r="C260" s="66" t="s">
        <v>18</v>
      </c>
      <c r="H260" s="103">
        <f>-'IS and OCI'!G13</f>
        <v>53.2</v>
      </c>
      <c r="I260" s="103">
        <v>90.8</v>
      </c>
      <c r="J260" s="103"/>
      <c r="K260" s="103">
        <f>-'IS and OCI'!K13</f>
        <v>96.9</v>
      </c>
      <c r="L260" s="103">
        <v>156</v>
      </c>
      <c r="M260" s="103"/>
      <c r="N260" s="103">
        <v>437.4</v>
      </c>
      <c r="P260" s="160"/>
    </row>
    <row r="261" spans="1:16" ht="12" customHeight="1">
      <c r="A261" s="7"/>
      <c r="C261" s="66" t="s">
        <v>19</v>
      </c>
      <c r="H261" s="103">
        <v>18.899999999999999</v>
      </c>
      <c r="I261" s="103">
        <v>27.2</v>
      </c>
      <c r="J261" s="103"/>
      <c r="K261" s="103">
        <v>47.6</v>
      </c>
      <c r="L261" s="103">
        <v>61.4</v>
      </c>
      <c r="M261" s="103"/>
      <c r="N261" s="103">
        <v>115.8</v>
      </c>
      <c r="P261" s="160"/>
    </row>
    <row r="262" spans="1:16" ht="12" customHeight="1">
      <c r="A262" s="7"/>
      <c r="C262" s="66" t="s">
        <v>277</v>
      </c>
      <c r="H262" s="103">
        <f>-'IS and OCI'!G15</f>
        <v>27</v>
      </c>
      <c r="I262" s="103">
        <v>0</v>
      </c>
      <c r="J262" s="103"/>
      <c r="K262" s="103">
        <f>-'IS and OCI'!K15</f>
        <v>78.400000000000006</v>
      </c>
      <c r="L262" s="103">
        <v>0</v>
      </c>
      <c r="M262" s="103"/>
      <c r="N262" s="103">
        <v>0</v>
      </c>
      <c r="P262" s="160"/>
    </row>
    <row r="263" spans="1:16" ht="12" customHeight="1">
      <c r="C263" s="61" t="s">
        <v>282</v>
      </c>
      <c r="D263" s="14"/>
      <c r="E263" s="14"/>
      <c r="F263" s="14"/>
      <c r="H263" s="104">
        <f>SUM(H257:H262)</f>
        <v>99.100000000000009</v>
      </c>
      <c r="I263" s="104">
        <f>SUM(I257:I262)</f>
        <v>135.19999999999999</v>
      </c>
      <c r="J263" s="103"/>
      <c r="K263" s="104">
        <f>SUM(K257:K262)</f>
        <v>179.69999999999996</v>
      </c>
      <c r="L263" s="104">
        <f>SUM(L257:L262)</f>
        <v>201.79999999999998</v>
      </c>
      <c r="M263" s="103"/>
      <c r="N263" s="104">
        <f>SUM(N257:N262)</f>
        <v>556.1</v>
      </c>
      <c r="P263" s="160"/>
    </row>
    <row r="264" spans="1:16" ht="12" customHeight="1">
      <c r="C264" s="66"/>
      <c r="H264" s="103"/>
      <c r="I264" s="103"/>
      <c r="J264" s="103"/>
      <c r="K264" s="103"/>
      <c r="L264" s="103"/>
      <c r="M264" s="103"/>
      <c r="N264" s="103"/>
      <c r="P264" s="160"/>
    </row>
    <row r="265" spans="1:16" ht="12" customHeight="1">
      <c r="C265" s="159"/>
      <c r="H265" s="103"/>
      <c r="I265" s="103"/>
      <c r="J265" s="103"/>
      <c r="K265" s="103"/>
      <c r="L265" s="103"/>
      <c r="M265" s="103"/>
      <c r="N265" s="103"/>
      <c r="P265" s="160"/>
    </row>
    <row r="266" spans="1:16" ht="12" customHeight="1" thickBot="1">
      <c r="C266" s="116" t="s">
        <v>257</v>
      </c>
      <c r="D266" s="12"/>
      <c r="E266" s="12"/>
      <c r="F266" s="12"/>
      <c r="G266" s="12"/>
      <c r="M266" s="12"/>
      <c r="N266" s="12"/>
      <c r="P266" s="160"/>
    </row>
    <row r="267" spans="1:16" ht="12" customHeight="1">
      <c r="C267" s="118"/>
      <c r="D267" s="118"/>
      <c r="E267" s="118"/>
      <c r="F267" s="118"/>
      <c r="G267" s="118"/>
      <c r="H267" s="286" t="s">
        <v>11</v>
      </c>
      <c r="I267" s="286"/>
      <c r="J267" s="286"/>
      <c r="K267" s="285" t="s">
        <v>7</v>
      </c>
      <c r="L267" s="285"/>
      <c r="N267" s="4" t="s">
        <v>129</v>
      </c>
      <c r="P267" s="160"/>
    </row>
    <row r="268" spans="1:16" ht="12" customHeight="1">
      <c r="C268" s="118"/>
      <c r="D268" s="118"/>
      <c r="E268" s="118"/>
      <c r="F268" s="118"/>
      <c r="G268" s="118"/>
      <c r="H268" s="284" t="s">
        <v>0</v>
      </c>
      <c r="I268" s="284"/>
      <c r="J268" s="284"/>
      <c r="K268" s="280" t="s">
        <v>0</v>
      </c>
      <c r="L268" s="280"/>
      <c r="N268" s="57" t="s">
        <v>1</v>
      </c>
      <c r="P268" s="160"/>
    </row>
    <row r="269" spans="1:16" ht="12" customHeight="1">
      <c r="C269" s="88" t="s">
        <v>12</v>
      </c>
      <c r="D269" s="119"/>
      <c r="E269" s="119"/>
      <c r="F269" s="119"/>
      <c r="G269" s="58"/>
      <c r="H269" s="63">
        <v>2020</v>
      </c>
      <c r="I269" s="65">
        <v>2019</v>
      </c>
      <c r="K269" s="63">
        <v>2020</v>
      </c>
      <c r="L269" s="65">
        <v>2019</v>
      </c>
      <c r="N269" s="54">
        <v>2019</v>
      </c>
      <c r="P269" s="160"/>
    </row>
    <row r="270" spans="1:16" ht="12" customHeight="1">
      <c r="C270" s="159" t="s">
        <v>262</v>
      </c>
      <c r="D270" s="1"/>
      <c r="E270" s="1"/>
      <c r="F270" s="1"/>
      <c r="G270" s="1"/>
      <c r="H270" s="100">
        <f>+'IS and OCI'!G18</f>
        <v>-82.235811216559142</v>
      </c>
      <c r="I270" s="100">
        <v>-7.2533869999999752</v>
      </c>
      <c r="J270" s="100"/>
      <c r="K270" s="100">
        <f>+'IS and OCI'!K18</f>
        <v>-162.2569307265592</v>
      </c>
      <c r="L270" s="100">
        <v>-49.885658999999976</v>
      </c>
      <c r="M270" s="100"/>
      <c r="N270" s="100">
        <v>54.632863580000048</v>
      </c>
      <c r="P270" s="160"/>
    </row>
    <row r="271" spans="1:16" ht="12" customHeight="1">
      <c r="C271" s="66" t="s">
        <v>164</v>
      </c>
      <c r="H271" s="103">
        <f>-'Note 1 table'!H7</f>
        <v>48.400000000000006</v>
      </c>
      <c r="I271" s="103">
        <v>23.19999999999996</v>
      </c>
      <c r="J271" s="103"/>
      <c r="K271" s="103">
        <f>-'Note 1 table'!H22</f>
        <v>87.9</v>
      </c>
      <c r="L271" s="103">
        <v>35.799999999999955</v>
      </c>
      <c r="M271" s="103"/>
      <c r="N271" s="103">
        <v>-50.699999999999932</v>
      </c>
      <c r="P271" s="160"/>
    </row>
    <row r="272" spans="1:16" ht="12" customHeight="1">
      <c r="C272" s="66" t="s">
        <v>20</v>
      </c>
      <c r="H272" s="103">
        <v>33.835811216559144</v>
      </c>
      <c r="I272" s="103">
        <v>1.253387</v>
      </c>
      <c r="J272" s="103"/>
      <c r="K272" s="103">
        <v>31.156930726559143</v>
      </c>
      <c r="L272" s="103">
        <v>-1.5143409999999999</v>
      </c>
      <c r="M272" s="103"/>
      <c r="N272" s="103">
        <v>-1.0328635800000185</v>
      </c>
      <c r="P272" s="160"/>
    </row>
    <row r="273" spans="2:16" ht="12" customHeight="1">
      <c r="C273" s="66" t="s">
        <v>165</v>
      </c>
      <c r="H273" s="103">
        <f>-'Note 1 table'!H12</f>
        <v>-31.5</v>
      </c>
      <c r="I273" s="103">
        <v>-2.7000000000000171</v>
      </c>
      <c r="J273" s="103"/>
      <c r="K273" s="103">
        <f>-'Note 1 table'!H27</f>
        <v>-60.600000000000009</v>
      </c>
      <c r="L273" s="103">
        <v>0.70000000000001705</v>
      </c>
      <c r="M273" s="103"/>
      <c r="N273" s="103">
        <v>75.599999999999966</v>
      </c>
      <c r="P273" s="160"/>
    </row>
    <row r="274" spans="2:16" ht="12" customHeight="1">
      <c r="C274" s="66" t="s">
        <v>92</v>
      </c>
      <c r="H274" s="103">
        <f>-H44</f>
        <v>11.5</v>
      </c>
      <c r="I274" s="103">
        <v>3.2</v>
      </c>
      <c r="J274" s="103"/>
      <c r="K274" s="103">
        <f>-K44</f>
        <v>16.7</v>
      </c>
      <c r="L274" s="103">
        <v>3.2</v>
      </c>
      <c r="M274" s="103"/>
      <c r="N274" s="103">
        <v>17.899999999999999</v>
      </c>
      <c r="P274" s="160"/>
    </row>
    <row r="275" spans="2:16" ht="12" customHeight="1">
      <c r="C275" s="66" t="s">
        <v>277</v>
      </c>
      <c r="H275" s="103">
        <f>-'IS and OCI'!G15</f>
        <v>27</v>
      </c>
      <c r="I275" s="103">
        <v>0</v>
      </c>
      <c r="J275" s="103"/>
      <c r="K275" s="103">
        <f>-'IS and OCI'!K15</f>
        <v>78.400000000000006</v>
      </c>
      <c r="L275" s="103">
        <v>0</v>
      </c>
      <c r="M275" s="103"/>
      <c r="N275" s="103">
        <v>0</v>
      </c>
      <c r="P275" s="160"/>
    </row>
    <row r="276" spans="2:16" ht="12" customHeight="1">
      <c r="C276" s="61" t="s">
        <v>32</v>
      </c>
      <c r="D276" s="14"/>
      <c r="E276" s="14"/>
      <c r="F276" s="14"/>
      <c r="H276" s="104">
        <f>SUM(H270:H275)</f>
        <v>7.0000000000000071</v>
      </c>
      <c r="I276" s="104">
        <f>SUM(I270:I275)</f>
        <v>17.699999999999967</v>
      </c>
      <c r="J276" s="103"/>
      <c r="K276" s="104">
        <f>SUM(K270:K275)-0.1</f>
        <v>-8.8000000000000593</v>
      </c>
      <c r="L276" s="104">
        <f>SUM(L270:L275)</f>
        <v>-11.700000000000003</v>
      </c>
      <c r="M276" s="103"/>
      <c r="N276" s="104">
        <f>SUM(N270:N275)</f>
        <v>96.400000000000063</v>
      </c>
      <c r="P276" s="160"/>
    </row>
    <row r="277" spans="2:16" ht="12" customHeight="1">
      <c r="H277" s="103"/>
      <c r="I277" s="103"/>
      <c r="J277" s="103"/>
      <c r="K277" s="103"/>
      <c r="L277" s="103"/>
      <c r="M277" s="103"/>
      <c r="N277" s="103"/>
      <c r="P277" s="160"/>
    </row>
    <row r="278" spans="2:16" ht="12" customHeight="1">
      <c r="H278" s="103"/>
      <c r="I278" s="103"/>
      <c r="J278" s="103"/>
      <c r="K278" s="103"/>
      <c r="L278" s="103"/>
      <c r="M278" s="103"/>
      <c r="N278" s="103"/>
      <c r="P278" s="160"/>
    </row>
    <row r="279" spans="2:16" ht="12" customHeight="1">
      <c r="B279" s="211" t="s">
        <v>284</v>
      </c>
      <c r="H279" s="103"/>
      <c r="I279" s="103"/>
      <c r="J279" s="103"/>
      <c r="K279" s="103"/>
      <c r="L279" s="103"/>
      <c r="M279" s="103"/>
      <c r="N279" s="103"/>
      <c r="P279" s="160"/>
    </row>
    <row r="280" spans="2:16" ht="12" customHeight="1">
      <c r="C280" s="214" t="s">
        <v>285</v>
      </c>
      <c r="H280" s="103"/>
      <c r="I280" s="103"/>
      <c r="J280" s="103"/>
      <c r="K280" s="103"/>
      <c r="L280" s="103"/>
      <c r="M280" s="103"/>
      <c r="N280" s="103"/>
      <c r="P280" s="160"/>
    </row>
    <row r="281" spans="2:16" ht="12" customHeight="1">
      <c r="H281" s="103"/>
      <c r="I281" s="103"/>
      <c r="J281" s="103"/>
      <c r="K281" s="103"/>
      <c r="L281" s="103"/>
      <c r="M281" s="103"/>
      <c r="N281" s="103"/>
      <c r="P281" s="160"/>
    </row>
    <row r="282" spans="2:16" ht="12" customHeight="1">
      <c r="H282" s="103"/>
      <c r="I282" s="103"/>
      <c r="J282" s="103"/>
      <c r="K282" s="103"/>
      <c r="L282" s="103"/>
      <c r="M282" s="103"/>
      <c r="N282" s="103"/>
      <c r="P282" s="160"/>
    </row>
    <row r="283" spans="2:16" ht="12" customHeight="1">
      <c r="P283" s="160"/>
    </row>
    <row r="284" spans="2:16">
      <c r="P284" s="160"/>
    </row>
    <row r="285" spans="2:16">
      <c r="P285" s="160"/>
    </row>
    <row r="286" spans="2:16">
      <c r="P286" s="160"/>
    </row>
    <row r="287" spans="2:16">
      <c r="P287" s="160"/>
    </row>
    <row r="288" spans="2:16">
      <c r="P288" s="160"/>
    </row>
    <row r="289" spans="16:16">
      <c r="P289" s="160"/>
    </row>
    <row r="290" spans="16:16">
      <c r="P290" s="160"/>
    </row>
    <row r="291" spans="16:16">
      <c r="P291" s="160"/>
    </row>
    <row r="292" spans="16:16">
      <c r="P292" s="160"/>
    </row>
    <row r="293" spans="16:16">
      <c r="P293" s="160"/>
    </row>
    <row r="294" spans="16:16">
      <c r="P294" s="160"/>
    </row>
    <row r="295" spans="16:16">
      <c r="P295" s="160"/>
    </row>
    <row r="296" spans="16:16">
      <c r="P296" s="160"/>
    </row>
    <row r="297" spans="16:16">
      <c r="P297" s="160"/>
    </row>
    <row r="298" spans="16:16">
      <c r="P298" s="160"/>
    </row>
    <row r="299" spans="16:16">
      <c r="P299" s="160"/>
    </row>
    <row r="300" spans="16:16">
      <c r="P300" s="160"/>
    </row>
    <row r="301" spans="16:16">
      <c r="P301" s="160"/>
    </row>
    <row r="302" spans="16:16">
      <c r="P302" s="160"/>
    </row>
    <row r="303" spans="16:16">
      <c r="P303" s="160"/>
    </row>
    <row r="304" spans="16:16">
      <c r="P304" s="160"/>
    </row>
    <row r="305" spans="16:16">
      <c r="P305" s="160"/>
    </row>
    <row r="306" spans="16:16">
      <c r="P306" s="160"/>
    </row>
  </sheetData>
  <mergeCells count="64">
    <mergeCell ref="H10:J10"/>
    <mergeCell ref="K10:L10"/>
    <mergeCell ref="H9:J9"/>
    <mergeCell ref="K9:L9"/>
    <mergeCell ref="K54:L54"/>
    <mergeCell ref="K138:L138"/>
    <mergeCell ref="K154:L154"/>
    <mergeCell ref="H65:J65"/>
    <mergeCell ref="K65:L65"/>
    <mergeCell ref="H22:J22"/>
    <mergeCell ref="K22:L22"/>
    <mergeCell ref="H23:J23"/>
    <mergeCell ref="H37:J37"/>
    <mergeCell ref="H53:J53"/>
    <mergeCell ref="K23:L23"/>
    <mergeCell ref="H38:J38"/>
    <mergeCell ref="K38:L38"/>
    <mergeCell ref="K37:L37"/>
    <mergeCell ref="H268:J268"/>
    <mergeCell ref="K268:L268"/>
    <mergeCell ref="H238:J238"/>
    <mergeCell ref="K238:L238"/>
    <mergeCell ref="H254:J254"/>
    <mergeCell ref="K254:L254"/>
    <mergeCell ref="H255:J255"/>
    <mergeCell ref="K255:L255"/>
    <mergeCell ref="H267:J267"/>
    <mergeCell ref="K267:L267"/>
    <mergeCell ref="H223:J223"/>
    <mergeCell ref="K223:L223"/>
    <mergeCell ref="H224:J224"/>
    <mergeCell ref="K224:L224"/>
    <mergeCell ref="H237:J237"/>
    <mergeCell ref="K237:L237"/>
    <mergeCell ref="H104:J104"/>
    <mergeCell ref="K104:L104"/>
    <mergeCell ref="H114:J114"/>
    <mergeCell ref="K114:L114"/>
    <mergeCell ref="K206:L206"/>
    <mergeCell ref="K153:L153"/>
    <mergeCell ref="H115:J115"/>
    <mergeCell ref="K115:L115"/>
    <mergeCell ref="H124:J124"/>
    <mergeCell ref="K124:L124"/>
    <mergeCell ref="K176:L176"/>
    <mergeCell ref="K195:L195"/>
    <mergeCell ref="H153:J153"/>
    <mergeCell ref="H154:J154"/>
    <mergeCell ref="H125:J125"/>
    <mergeCell ref="K125:L125"/>
    <mergeCell ref="H76:J76"/>
    <mergeCell ref="K76:L76"/>
    <mergeCell ref="H54:J54"/>
    <mergeCell ref="K53:L53"/>
    <mergeCell ref="H103:J103"/>
    <mergeCell ref="K103:L103"/>
    <mergeCell ref="H75:J75"/>
    <mergeCell ref="K75:L75"/>
    <mergeCell ref="H66:J66"/>
    <mergeCell ref="K66:L66"/>
    <mergeCell ref="H91:J91"/>
    <mergeCell ref="K91:L91"/>
    <mergeCell ref="H92:J92"/>
    <mergeCell ref="K92:L9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C1:Q49"/>
  <sheetViews>
    <sheetView showGridLines="0" workbookViewId="0">
      <selection activeCell="C9" sqref="C9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60"/>
  </cols>
  <sheetData>
    <row r="1" spans="3:17" ht="12" customHeight="1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8"/>
    </row>
    <row r="2" spans="3:17" ht="12" customHeight="1">
      <c r="E2" s="286" t="s">
        <v>11</v>
      </c>
      <c r="F2" s="286"/>
      <c r="G2" s="286"/>
      <c r="H2" s="286"/>
      <c r="I2" s="286"/>
      <c r="J2" s="286"/>
      <c r="K2" s="286"/>
      <c r="L2" s="286"/>
      <c r="M2" s="213"/>
    </row>
    <row r="3" spans="3:17" ht="12" customHeight="1">
      <c r="E3" s="284" t="s">
        <v>0</v>
      </c>
      <c r="F3" s="284"/>
      <c r="G3" s="284"/>
      <c r="H3" s="284"/>
      <c r="I3" s="284"/>
      <c r="J3" s="284"/>
      <c r="K3" s="284"/>
      <c r="L3" s="284"/>
      <c r="M3" s="8"/>
    </row>
    <row r="4" spans="3:17" ht="12" customHeight="1">
      <c r="E4" s="109">
        <v>2020</v>
      </c>
      <c r="F4" s="109">
        <v>2019</v>
      </c>
      <c r="G4" s="5"/>
      <c r="H4" s="109">
        <v>2020</v>
      </c>
      <c r="I4" s="109">
        <v>2019</v>
      </c>
      <c r="K4" s="109">
        <v>2020</v>
      </c>
      <c r="L4" s="109">
        <v>2019</v>
      </c>
      <c r="M4" s="8"/>
    </row>
    <row r="5" spans="3:17" ht="12" customHeight="1">
      <c r="E5" s="289" t="s">
        <v>85</v>
      </c>
      <c r="F5" s="289"/>
      <c r="G5" s="212"/>
      <c r="H5" s="291" t="s">
        <v>86</v>
      </c>
      <c r="I5" s="291"/>
      <c r="K5" s="291" t="s">
        <v>87</v>
      </c>
      <c r="L5" s="291"/>
      <c r="M5" s="8"/>
    </row>
    <row r="6" spans="3:17" ht="12" customHeight="1">
      <c r="C6" s="88" t="s">
        <v>12</v>
      </c>
      <c r="E6" s="290"/>
      <c r="F6" s="290"/>
      <c r="G6" s="111"/>
      <c r="H6" s="292"/>
      <c r="I6" s="292"/>
      <c r="K6" s="292"/>
      <c r="L6" s="292"/>
      <c r="M6" s="8"/>
    </row>
    <row r="7" spans="3:17" ht="12" customHeight="1">
      <c r="C7" s="66" t="s">
        <v>34</v>
      </c>
      <c r="D7" s="66"/>
      <c r="E7" s="112">
        <v>138.69999999999999</v>
      </c>
      <c r="F7" s="112">
        <v>215.59999999999997</v>
      </c>
      <c r="G7" s="112"/>
      <c r="H7" s="112">
        <f>+K7-E7</f>
        <v>-48.400000000000006</v>
      </c>
      <c r="I7" s="112">
        <f>+L7-F7</f>
        <v>-23.19999999999996</v>
      </c>
      <c r="J7" s="112"/>
      <c r="K7" s="112">
        <v>90.299999999999983</v>
      </c>
      <c r="L7" s="112">
        <v>192.4</v>
      </c>
      <c r="M7" s="8"/>
      <c r="O7" s="185"/>
      <c r="P7" s="84"/>
    </row>
    <row r="8" spans="3:17" ht="12" customHeight="1">
      <c r="C8" s="66"/>
      <c r="D8" s="66"/>
      <c r="E8" s="112"/>
      <c r="F8" s="112"/>
      <c r="G8" s="112"/>
      <c r="H8" s="112"/>
      <c r="I8" s="112"/>
      <c r="J8" s="112"/>
      <c r="K8" s="112"/>
      <c r="L8" s="112"/>
      <c r="M8" s="8"/>
    </row>
    <row r="9" spans="3:17" ht="12" customHeight="1">
      <c r="C9" s="66" t="s">
        <v>15</v>
      </c>
      <c r="D9" s="66"/>
      <c r="E9" s="112">
        <v>-28</v>
      </c>
      <c r="F9" s="112">
        <v>-65.90000000000002</v>
      </c>
      <c r="G9" s="112"/>
      <c r="H9" s="112">
        <f t="shared" ref="H9:I13" si="0">+K9-E9</f>
        <v>0</v>
      </c>
      <c r="I9" s="112">
        <f t="shared" si="0"/>
        <v>0</v>
      </c>
      <c r="J9" s="112"/>
      <c r="K9" s="112">
        <v>-28</v>
      </c>
      <c r="L9" s="112">
        <v>-65.90000000000002</v>
      </c>
      <c r="M9" s="8"/>
    </row>
    <row r="10" spans="3:17" ht="12" customHeight="1">
      <c r="C10" s="66" t="s">
        <v>16</v>
      </c>
      <c r="D10" s="66"/>
      <c r="E10" s="113">
        <v>-2.4</v>
      </c>
      <c r="F10" s="112">
        <v>-1.9</v>
      </c>
      <c r="G10" s="113"/>
      <c r="H10" s="112">
        <f t="shared" si="0"/>
        <v>0</v>
      </c>
      <c r="I10" s="112">
        <f t="shared" si="0"/>
        <v>0</v>
      </c>
      <c r="J10" s="113"/>
      <c r="K10" s="113">
        <v>-2.4</v>
      </c>
      <c r="L10" s="112">
        <v>-1.9</v>
      </c>
      <c r="M10" s="8"/>
    </row>
    <row r="11" spans="3:17" ht="12" customHeight="1">
      <c r="C11" s="66" t="s">
        <v>17</v>
      </c>
      <c r="D11" s="66"/>
      <c r="E11" s="113">
        <v>-9.1999999999999993</v>
      </c>
      <c r="F11" s="112">
        <v>-12.6</v>
      </c>
      <c r="G11" s="113"/>
      <c r="H11" s="112">
        <f t="shared" si="0"/>
        <v>0</v>
      </c>
      <c r="I11" s="112">
        <f t="shared" si="0"/>
        <v>0</v>
      </c>
      <c r="J11" s="113"/>
      <c r="K11" s="113">
        <v>-9.1999999999999993</v>
      </c>
      <c r="L11" s="112">
        <v>-12.6</v>
      </c>
      <c r="M11" s="8"/>
    </row>
    <row r="12" spans="3:17" ht="12" customHeight="1">
      <c r="C12" s="66" t="s">
        <v>88</v>
      </c>
      <c r="D12" s="66"/>
      <c r="E12" s="113">
        <v>-73.2</v>
      </c>
      <c r="F12" s="112">
        <v>-90.300000000000011</v>
      </c>
      <c r="G12" s="113"/>
      <c r="H12" s="112">
        <f>+K12-E12</f>
        <v>31.5</v>
      </c>
      <c r="I12" s="112">
        <f t="shared" si="0"/>
        <v>2.7000000000000171</v>
      </c>
      <c r="J12" s="113"/>
      <c r="K12" s="113">
        <v>-41.7</v>
      </c>
      <c r="L12" s="112">
        <v>-87.6</v>
      </c>
      <c r="M12" s="8"/>
    </row>
    <row r="13" spans="3:17" ht="12" customHeight="1">
      <c r="C13" s="66" t="s">
        <v>40</v>
      </c>
      <c r="D13" s="66"/>
      <c r="E13" s="113">
        <v>-18.899999999999999</v>
      </c>
      <c r="F13" s="112">
        <v>-27.2</v>
      </c>
      <c r="G13" s="113"/>
      <c r="H13" s="112">
        <f t="shared" si="0"/>
        <v>0</v>
      </c>
      <c r="I13" s="112">
        <f t="shared" si="0"/>
        <v>0</v>
      </c>
      <c r="J13" s="113"/>
      <c r="K13" s="113">
        <v>-18.899999999999999</v>
      </c>
      <c r="L13" s="112">
        <v>-27.2</v>
      </c>
      <c r="M13" s="8"/>
    </row>
    <row r="14" spans="3:17" ht="12" customHeight="1">
      <c r="C14" s="61" t="s">
        <v>197</v>
      </c>
      <c r="D14" s="70"/>
      <c r="E14" s="114">
        <f>SUM(E7:E13)</f>
        <v>6.9999999999999787</v>
      </c>
      <c r="F14" s="114">
        <f>SUM(F7:F13)</f>
        <v>17.699999999999921</v>
      </c>
      <c r="G14" s="115"/>
      <c r="H14" s="114">
        <f>SUM(H7:H13)</f>
        <v>-16.900000000000006</v>
      </c>
      <c r="I14" s="114">
        <f>SUM(I7:I13)</f>
        <v>-20.499999999999943</v>
      </c>
      <c r="J14" s="115"/>
      <c r="K14" s="114">
        <f>SUM(K7:K13)</f>
        <v>-9.9000000000000128</v>
      </c>
      <c r="L14" s="114">
        <f>SUM(L7:L13)</f>
        <v>-2.8000000000000078</v>
      </c>
      <c r="M14" s="8"/>
      <c r="P14" s="225"/>
      <c r="Q14" s="225"/>
    </row>
    <row r="15" spans="3:17" ht="12" customHeight="1">
      <c r="M15" s="8"/>
    </row>
    <row r="16" spans="3:17" ht="12" customHeight="1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"/>
    </row>
    <row r="17" spans="3:16" ht="12" customHeight="1">
      <c r="C17" s="7"/>
      <c r="D17" s="7"/>
      <c r="E17" s="288" t="s">
        <v>7</v>
      </c>
      <c r="F17" s="288"/>
      <c r="G17" s="288"/>
      <c r="H17" s="288"/>
      <c r="I17" s="288"/>
      <c r="J17" s="288"/>
      <c r="K17" s="288"/>
      <c r="L17" s="288"/>
    </row>
    <row r="18" spans="3:16" ht="12" customHeight="1">
      <c r="C18" s="7"/>
      <c r="D18" s="7"/>
      <c r="E18" s="284" t="s">
        <v>0</v>
      </c>
      <c r="F18" s="284"/>
      <c r="G18" s="284"/>
      <c r="H18" s="284"/>
      <c r="I18" s="284"/>
      <c r="J18" s="284"/>
      <c r="K18" s="284"/>
      <c r="L18" s="284"/>
    </row>
    <row r="19" spans="3:16" ht="12" customHeight="1">
      <c r="C19" s="7"/>
      <c r="D19" s="7"/>
      <c r="E19" s="109">
        <v>2020</v>
      </c>
      <c r="F19" s="109">
        <v>2019</v>
      </c>
      <c r="G19" s="15"/>
      <c r="H19" s="109">
        <v>2020</v>
      </c>
      <c r="I19" s="109">
        <v>2019</v>
      </c>
      <c r="J19" s="7"/>
      <c r="K19" s="109">
        <v>2020</v>
      </c>
      <c r="L19" s="109">
        <v>2019</v>
      </c>
    </row>
    <row r="20" spans="3:16" ht="12" customHeight="1">
      <c r="C20" s="7"/>
      <c r="D20" s="7"/>
      <c r="E20" s="289" t="s">
        <v>85</v>
      </c>
      <c r="F20" s="289"/>
      <c r="G20" s="269"/>
      <c r="H20" s="291" t="s">
        <v>86</v>
      </c>
      <c r="I20" s="291"/>
      <c r="J20" s="7"/>
      <c r="K20" s="291" t="s">
        <v>87</v>
      </c>
      <c r="L20" s="291"/>
    </row>
    <row r="21" spans="3:16" ht="12" customHeight="1">
      <c r="C21" s="88" t="s">
        <v>12</v>
      </c>
      <c r="D21" s="7"/>
      <c r="E21" s="290"/>
      <c r="F21" s="290"/>
      <c r="G21" s="270"/>
      <c r="H21" s="292"/>
      <c r="I21" s="292"/>
      <c r="J21" s="7"/>
      <c r="K21" s="292"/>
      <c r="L21" s="292"/>
    </row>
    <row r="22" spans="3:16" ht="12" customHeight="1">
      <c r="C22" s="66" t="s">
        <v>34</v>
      </c>
      <c r="D22" s="66"/>
      <c r="E22" s="112">
        <v>307</v>
      </c>
      <c r="F22" s="112">
        <v>357.5</v>
      </c>
      <c r="G22" s="112"/>
      <c r="H22" s="112">
        <f t="shared" ref="H22:I26" si="1">+K22-E22</f>
        <v>-87.9</v>
      </c>
      <c r="I22" s="112">
        <f t="shared" si="1"/>
        <v>-35.799999999999955</v>
      </c>
      <c r="J22" s="112"/>
      <c r="K22" s="112">
        <v>219.1</v>
      </c>
      <c r="L22" s="112">
        <v>321.70000000000005</v>
      </c>
      <c r="O22" s="185"/>
      <c r="P22" s="84"/>
    </row>
    <row r="23" spans="3:16" ht="12" customHeight="1">
      <c r="C23" s="66"/>
      <c r="D23" s="66"/>
      <c r="E23" s="112"/>
      <c r="F23" s="112"/>
      <c r="G23" s="112"/>
      <c r="H23" s="112"/>
      <c r="I23" s="112"/>
      <c r="J23" s="112"/>
      <c r="K23" s="112"/>
      <c r="L23" s="112"/>
    </row>
    <row r="24" spans="3:16" ht="12" customHeight="1">
      <c r="C24" s="66" t="s">
        <v>15</v>
      </c>
      <c r="D24" s="66"/>
      <c r="E24" s="112">
        <v>-100.6</v>
      </c>
      <c r="F24" s="112">
        <v>-125.2</v>
      </c>
      <c r="G24" s="112"/>
      <c r="H24" s="112">
        <f t="shared" si="1"/>
        <v>0</v>
      </c>
      <c r="I24" s="112">
        <f t="shared" si="1"/>
        <v>0</v>
      </c>
      <c r="J24" s="112"/>
      <c r="K24" s="112">
        <v>-100.6</v>
      </c>
      <c r="L24" s="112">
        <v>-125.2</v>
      </c>
    </row>
    <row r="25" spans="3:16" ht="12" customHeight="1">
      <c r="C25" s="66" t="s">
        <v>16</v>
      </c>
      <c r="D25" s="66"/>
      <c r="E25" s="113">
        <v>-5.6</v>
      </c>
      <c r="F25" s="112">
        <v>-4.3</v>
      </c>
      <c r="G25" s="113"/>
      <c r="H25" s="112">
        <f t="shared" si="1"/>
        <v>0</v>
      </c>
      <c r="I25" s="112">
        <f t="shared" si="1"/>
        <v>0</v>
      </c>
      <c r="J25" s="113"/>
      <c r="K25" s="113">
        <v>-5.6</v>
      </c>
      <c r="L25" s="112">
        <v>-4.3</v>
      </c>
    </row>
    <row r="26" spans="3:16" ht="12" customHeight="1">
      <c r="C26" s="66" t="s">
        <v>17</v>
      </c>
      <c r="D26" s="66"/>
      <c r="E26" s="113">
        <v>-21.1</v>
      </c>
      <c r="F26" s="112">
        <v>-26.1</v>
      </c>
      <c r="G26" s="113"/>
      <c r="H26" s="112">
        <f t="shared" si="1"/>
        <v>0</v>
      </c>
      <c r="I26" s="112">
        <f t="shared" si="1"/>
        <v>0</v>
      </c>
      <c r="J26" s="113"/>
      <c r="K26" s="113">
        <v>-21.1</v>
      </c>
      <c r="L26" s="112">
        <v>-26.1</v>
      </c>
    </row>
    <row r="27" spans="3:16" ht="12" customHeight="1">
      <c r="C27" s="66" t="s">
        <v>88</v>
      </c>
      <c r="D27" s="66"/>
      <c r="E27" s="113">
        <v>-140.9</v>
      </c>
      <c r="F27" s="112">
        <v>-152.1</v>
      </c>
      <c r="G27" s="113"/>
      <c r="H27" s="112">
        <f>+K27-E27</f>
        <v>60.600000000000009</v>
      </c>
      <c r="I27" s="112">
        <f>+L27-F27</f>
        <v>-0.70000000000001705</v>
      </c>
      <c r="J27" s="113"/>
      <c r="K27" s="113">
        <v>-80.3</v>
      </c>
      <c r="L27" s="112">
        <v>-152.80000000000001</v>
      </c>
    </row>
    <row r="28" spans="3:16" ht="12" customHeight="1">
      <c r="C28" s="66" t="s">
        <v>40</v>
      </c>
      <c r="D28" s="66"/>
      <c r="E28" s="113">
        <v>-47.6</v>
      </c>
      <c r="F28" s="112">
        <v>-61.399999999999991</v>
      </c>
      <c r="G28" s="113"/>
      <c r="H28" s="112">
        <f>+K28-E28</f>
        <v>0</v>
      </c>
      <c r="I28" s="112">
        <f>+L28-F28</f>
        <v>0</v>
      </c>
      <c r="J28" s="113"/>
      <c r="K28" s="113">
        <v>-47.6</v>
      </c>
      <c r="L28" s="112">
        <v>-61.399999999999991</v>
      </c>
    </row>
    <row r="29" spans="3:16" ht="12" customHeight="1">
      <c r="C29" s="61" t="s">
        <v>197</v>
      </c>
      <c r="D29" s="70"/>
      <c r="E29" s="114">
        <f>SUM(E22:E28)</f>
        <v>-8.7999999999999901</v>
      </c>
      <c r="F29" s="114">
        <f>SUM(F22:F28)</f>
        <v>-11.59999999999998</v>
      </c>
      <c r="G29" s="115"/>
      <c r="H29" s="114">
        <f>SUM(H22:H28)</f>
        <v>-27.299999999999997</v>
      </c>
      <c r="I29" s="114">
        <f>SUM(I22:I28)</f>
        <v>-36.499999999999972</v>
      </c>
      <c r="J29" s="115"/>
      <c r="K29" s="114">
        <f>SUM(K22:K28)</f>
        <v>-36.099999999999987</v>
      </c>
      <c r="L29" s="114">
        <f>SUM(L22:L28)</f>
        <v>-48.099999999999952</v>
      </c>
    </row>
    <row r="30" spans="3:16" ht="12" customHeight="1"/>
    <row r="31" spans="3:16" ht="12" customHeight="1" thickBot="1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3:16" ht="12" customHeight="1">
      <c r="C32" s="7"/>
      <c r="D32" s="7"/>
      <c r="E32" s="287" t="s">
        <v>129</v>
      </c>
      <c r="F32" s="287"/>
      <c r="G32" s="287"/>
      <c r="H32" s="287"/>
      <c r="I32" s="287"/>
      <c r="J32" s="287"/>
      <c r="K32" s="287"/>
      <c r="L32" s="287"/>
    </row>
    <row r="33" spans="3:12" ht="12" customHeight="1">
      <c r="C33" s="8"/>
      <c r="D33" s="8"/>
      <c r="E33" s="284">
        <v>43830</v>
      </c>
      <c r="F33" s="284"/>
      <c r="G33" s="284"/>
      <c r="H33" s="284"/>
      <c r="I33" s="284"/>
      <c r="J33" s="284"/>
      <c r="K33" s="284"/>
      <c r="L33" s="284"/>
    </row>
    <row r="34" spans="3:12" ht="12" customHeight="1">
      <c r="C34" s="7"/>
      <c r="D34" s="7"/>
      <c r="E34" s="289" t="s">
        <v>85</v>
      </c>
      <c r="F34" s="289"/>
      <c r="G34" s="7"/>
      <c r="H34" s="291" t="s">
        <v>86</v>
      </c>
      <c r="I34" s="291"/>
      <c r="J34" s="7"/>
      <c r="K34" s="291" t="s">
        <v>87</v>
      </c>
      <c r="L34" s="291"/>
    </row>
    <row r="35" spans="3:12" ht="12" customHeight="1">
      <c r="C35" s="88" t="s">
        <v>12</v>
      </c>
      <c r="D35" s="7"/>
      <c r="E35" s="290"/>
      <c r="F35" s="290"/>
      <c r="G35" s="7"/>
      <c r="H35" s="292"/>
      <c r="I35" s="292"/>
      <c r="J35" s="7"/>
      <c r="K35" s="292"/>
      <c r="L35" s="292"/>
    </row>
    <row r="36" spans="3:12" ht="12" customHeight="1">
      <c r="C36" s="66" t="s">
        <v>34</v>
      </c>
      <c r="D36" s="66"/>
      <c r="E36" s="7"/>
      <c r="F36" s="257">
        <v>880.1</v>
      </c>
      <c r="G36" s="7"/>
      <c r="H36" s="7"/>
      <c r="I36" s="257">
        <f>+L36-F36</f>
        <v>50.699999999999932</v>
      </c>
      <c r="J36" s="7"/>
      <c r="K36" s="7"/>
      <c r="L36" s="112">
        <v>930.8</v>
      </c>
    </row>
    <row r="37" spans="3:12" ht="12" customHeight="1">
      <c r="C37" s="66"/>
      <c r="D37" s="66"/>
      <c r="E37" s="7"/>
      <c r="F37" s="257"/>
      <c r="G37" s="7"/>
      <c r="H37" s="7"/>
      <c r="I37" s="257"/>
      <c r="J37" s="7"/>
      <c r="K37" s="7"/>
      <c r="L37" s="112"/>
    </row>
    <row r="38" spans="3:12" ht="12" customHeight="1">
      <c r="C38" s="66" t="s">
        <v>15</v>
      </c>
      <c r="D38" s="66"/>
      <c r="E38" s="7"/>
      <c r="F38" s="112">
        <v>-262.5</v>
      </c>
      <c r="G38" s="7"/>
      <c r="H38" s="7"/>
      <c r="I38" s="112">
        <f>+L38-F38</f>
        <v>0</v>
      </c>
      <c r="J38" s="7"/>
      <c r="K38" s="7"/>
      <c r="L38" s="112">
        <v>-262.5</v>
      </c>
    </row>
    <row r="39" spans="3:12" ht="12" customHeight="1">
      <c r="C39" s="66" t="s">
        <v>16</v>
      </c>
      <c r="D39" s="66"/>
      <c r="E39" s="7"/>
      <c r="F39" s="112">
        <v>-9.6999999999999993</v>
      </c>
      <c r="G39" s="7"/>
      <c r="H39" s="7"/>
      <c r="I39" s="112">
        <f>+L39-F39</f>
        <v>0</v>
      </c>
      <c r="J39" s="7"/>
      <c r="K39" s="7"/>
      <c r="L39" s="112">
        <v>-9.6999999999999993</v>
      </c>
    </row>
    <row r="40" spans="3:12" ht="12" customHeight="1">
      <c r="C40" s="66" t="s">
        <v>17</v>
      </c>
      <c r="D40" s="66"/>
      <c r="E40" s="7"/>
      <c r="F40" s="112">
        <v>-51.8</v>
      </c>
      <c r="G40" s="7"/>
      <c r="H40" s="7"/>
      <c r="I40" s="112">
        <f>+L40-F40</f>
        <v>0</v>
      </c>
      <c r="J40" s="7"/>
      <c r="K40" s="7"/>
      <c r="L40" s="112">
        <v>-51.8</v>
      </c>
    </row>
    <row r="41" spans="3:12" ht="12" customHeight="1">
      <c r="C41" s="66" t="s">
        <v>88</v>
      </c>
      <c r="D41" s="66"/>
      <c r="E41" s="7"/>
      <c r="F41" s="112">
        <v>-343.90000000000003</v>
      </c>
      <c r="G41" s="7"/>
      <c r="H41" s="7"/>
      <c r="I41" s="112">
        <f>+L41-F41</f>
        <v>-75.599999999999966</v>
      </c>
      <c r="J41" s="7"/>
      <c r="K41" s="7"/>
      <c r="L41" s="112">
        <v>-419.5</v>
      </c>
    </row>
    <row r="42" spans="3:12" ht="12" customHeight="1">
      <c r="C42" s="66" t="s">
        <v>40</v>
      </c>
      <c r="D42" s="66"/>
      <c r="E42" s="7"/>
      <c r="F42" s="112">
        <v>-115.79999999999997</v>
      </c>
      <c r="G42" s="7"/>
      <c r="H42" s="7"/>
      <c r="I42" s="112">
        <f>+L42-F42</f>
        <v>0</v>
      </c>
      <c r="J42" s="7"/>
      <c r="K42" s="7"/>
      <c r="L42" s="112">
        <v>-115.79999999999997</v>
      </c>
    </row>
    <row r="43" spans="3:12" ht="12" customHeight="1">
      <c r="C43" s="61" t="s">
        <v>197</v>
      </c>
      <c r="D43" s="70"/>
      <c r="E43" s="258"/>
      <c r="F43" s="258">
        <f>SUM(F36:F42)</f>
        <v>96.40000000000002</v>
      </c>
      <c r="G43" s="7"/>
      <c r="H43" s="258"/>
      <c r="I43" s="258">
        <f>SUM(I36:I42)</f>
        <v>-24.900000000000034</v>
      </c>
      <c r="J43" s="7"/>
      <c r="K43" s="258"/>
      <c r="L43" s="258">
        <f>SUM(L36:L42)</f>
        <v>71.499999999999986</v>
      </c>
    </row>
    <row r="44" spans="3:12" ht="12" customHeight="1"/>
    <row r="45" spans="3:12" ht="12" customHeight="1">
      <c r="F45" s="1"/>
      <c r="G45" s="1"/>
    </row>
    <row r="46" spans="3:12" ht="12" customHeight="1">
      <c r="F46" s="1"/>
      <c r="G46" s="1"/>
    </row>
    <row r="47" spans="3:12" ht="12" customHeight="1">
      <c r="F47" s="1"/>
      <c r="G47" s="1"/>
    </row>
    <row r="48" spans="3:12">
      <c r="F48" s="1"/>
      <c r="G48" s="1"/>
      <c r="H48" s="1"/>
      <c r="I48" s="1"/>
      <c r="J48" s="1"/>
      <c r="K48" s="1"/>
    </row>
    <row r="49" spans="6:11">
      <c r="F49" s="1"/>
      <c r="G49" s="1"/>
      <c r="H49" s="1"/>
      <c r="I49" s="1"/>
      <c r="J49" s="1"/>
      <c r="K49" s="1"/>
    </row>
  </sheetData>
  <mergeCells count="15">
    <mergeCell ref="K34:L35"/>
    <mergeCell ref="H34:I35"/>
    <mergeCell ref="E34:F35"/>
    <mergeCell ref="E20:F21"/>
    <mergeCell ref="H20:I21"/>
    <mergeCell ref="K20:L21"/>
    <mergeCell ref="E2:L2"/>
    <mergeCell ref="E17:L17"/>
    <mergeCell ref="E18:L18"/>
    <mergeCell ref="E32:L32"/>
    <mergeCell ref="E33:L33"/>
    <mergeCell ref="E3:L3"/>
    <mergeCell ref="E5:F6"/>
    <mergeCell ref="H5:I6"/>
    <mergeCell ref="K5:L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1:U27"/>
  <sheetViews>
    <sheetView showGridLines="0" zoomScaleNormal="100" workbookViewId="0">
      <selection activeCell="C2" sqref="C2"/>
    </sheetView>
  </sheetViews>
  <sheetFormatPr defaultRowHeight="15"/>
  <cols>
    <col min="3" max="3" width="20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1.7109375" customWidth="1"/>
    <col min="14" max="15" width="10.7109375" customWidth="1"/>
    <col min="16" max="16" width="1.7109375" customWidth="1"/>
    <col min="17" max="18" width="10.7109375" customWidth="1"/>
  </cols>
  <sheetData>
    <row r="1" spans="3:21" ht="12" customHeight="1">
      <c r="U1" s="237"/>
    </row>
    <row r="2" spans="3:21" ht="12" customHeight="1" thickBot="1">
      <c r="C2" s="202" t="s">
        <v>221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U2" s="237"/>
    </row>
    <row r="3" spans="3:21" ht="12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93" t="s">
        <v>11</v>
      </c>
      <c r="O3" s="293"/>
      <c r="P3" s="293"/>
      <c r="Q3" s="293"/>
      <c r="R3" s="293"/>
      <c r="U3" s="237"/>
    </row>
    <row r="4" spans="3:21" ht="12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93" t="s">
        <v>0</v>
      </c>
      <c r="O4" s="293"/>
      <c r="P4" s="293"/>
      <c r="Q4" s="293"/>
      <c r="R4" s="293"/>
      <c r="U4" s="237"/>
    </row>
    <row r="5" spans="3:21" ht="12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99">
        <v>2020</v>
      </c>
      <c r="O5" s="199">
        <v>2019</v>
      </c>
      <c r="P5" s="228"/>
      <c r="Q5" s="199">
        <v>2020</v>
      </c>
      <c r="R5" s="199">
        <v>2019</v>
      </c>
      <c r="U5" s="237"/>
    </row>
    <row r="6" spans="3:21" ht="12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94" t="s">
        <v>85</v>
      </c>
      <c r="O6" s="294"/>
      <c r="P6" s="68"/>
      <c r="Q6" s="294" t="s">
        <v>87</v>
      </c>
      <c r="R6" s="294"/>
      <c r="U6" s="237"/>
    </row>
    <row r="7" spans="3:21" ht="12" customHeight="1">
      <c r="C7" s="271" t="s">
        <v>12</v>
      </c>
      <c r="D7" s="226"/>
      <c r="E7" s="226"/>
      <c r="F7" s="226"/>
      <c r="G7" s="226"/>
      <c r="H7" s="226"/>
      <c r="I7" s="226"/>
      <c r="J7" s="226"/>
      <c r="K7" s="226"/>
      <c r="L7" s="226"/>
      <c r="M7" s="7"/>
      <c r="N7" s="290"/>
      <c r="O7" s="290"/>
      <c r="P7" s="68"/>
      <c r="Q7" s="290"/>
      <c r="R7" s="290"/>
      <c r="U7" s="237"/>
    </row>
    <row r="8" spans="3:21" ht="12" customHeight="1">
      <c r="C8" s="67" t="s">
        <v>210</v>
      </c>
      <c r="D8" s="7"/>
      <c r="E8" s="7"/>
      <c r="F8" s="7"/>
      <c r="G8" s="7"/>
      <c r="H8" s="7"/>
      <c r="I8" s="7"/>
      <c r="J8" s="7"/>
      <c r="K8" s="7"/>
      <c r="L8" s="7"/>
      <c r="M8" s="7"/>
      <c r="N8" s="59">
        <v>31.3</v>
      </c>
      <c r="O8" s="113">
        <v>94.4</v>
      </c>
      <c r="P8" s="113"/>
      <c r="Q8" s="59">
        <v>31.3</v>
      </c>
      <c r="R8" s="113">
        <v>94.4</v>
      </c>
      <c r="U8" s="237"/>
    </row>
    <row r="9" spans="3:21" ht="12" customHeight="1">
      <c r="C9" s="67" t="s">
        <v>209</v>
      </c>
      <c r="D9" s="7"/>
      <c r="E9" s="7"/>
      <c r="F9" s="7"/>
      <c r="G9" s="7"/>
      <c r="H9" s="7"/>
      <c r="I9" s="7"/>
      <c r="J9" s="7"/>
      <c r="K9" s="7"/>
      <c r="L9" s="7"/>
      <c r="M9" s="7"/>
      <c r="N9" s="59">
        <v>66.199999999999974</v>
      </c>
      <c r="O9" s="113">
        <v>66.799999999999969</v>
      </c>
      <c r="P9" s="113"/>
      <c r="Q9" s="59">
        <v>17.79999999999999</v>
      </c>
      <c r="R9" s="113">
        <v>43.599999999999994</v>
      </c>
      <c r="U9" s="237"/>
    </row>
    <row r="10" spans="3:21" ht="12" customHeight="1">
      <c r="C10" s="67" t="s">
        <v>208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59">
        <v>35.5</v>
      </c>
      <c r="O10" s="113">
        <v>45.6</v>
      </c>
      <c r="P10" s="113"/>
      <c r="Q10" s="59">
        <v>35.5</v>
      </c>
      <c r="R10" s="113">
        <v>45.6</v>
      </c>
      <c r="U10" s="237"/>
    </row>
    <row r="11" spans="3:21" ht="12" customHeight="1">
      <c r="C11" s="67" t="s">
        <v>207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59">
        <v>5.4</v>
      </c>
      <c r="O11" s="113">
        <v>7.5</v>
      </c>
      <c r="P11" s="113"/>
      <c r="Q11" s="59">
        <v>5.4</v>
      </c>
      <c r="R11" s="113">
        <v>7.5</v>
      </c>
      <c r="U11" s="237"/>
    </row>
    <row r="12" spans="3:21" ht="12" customHeight="1">
      <c r="C12" s="67" t="s">
        <v>206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59">
        <v>0.3</v>
      </c>
      <c r="O12" s="113">
        <v>1.3</v>
      </c>
      <c r="P12" s="113"/>
      <c r="Q12" s="59">
        <v>0.3</v>
      </c>
      <c r="R12" s="113">
        <v>1.3</v>
      </c>
      <c r="U12" s="237"/>
    </row>
    <row r="13" spans="3:21" ht="12" customHeight="1">
      <c r="C13" s="61" t="s">
        <v>5</v>
      </c>
      <c r="D13" s="272"/>
      <c r="E13" s="272"/>
      <c r="F13" s="272"/>
      <c r="G13" s="272"/>
      <c r="H13" s="272"/>
      <c r="I13" s="272"/>
      <c r="J13" s="272"/>
      <c r="K13" s="272"/>
      <c r="L13" s="272"/>
      <c r="M13" s="7"/>
      <c r="N13" s="114">
        <f>SUM(N8:N12)</f>
        <v>138.69999999999999</v>
      </c>
      <c r="O13" s="114">
        <f>SUM(O8:O12)</f>
        <v>215.6</v>
      </c>
      <c r="P13" s="113"/>
      <c r="Q13" s="114">
        <f>SUM(Q8:Q12)</f>
        <v>90.3</v>
      </c>
      <c r="R13" s="114">
        <f>SUM(R8:R12)</f>
        <v>192.4</v>
      </c>
      <c r="U13" s="237"/>
    </row>
    <row r="14" spans="3:21" ht="12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U14" s="237"/>
    </row>
    <row r="15" spans="3:21" ht="12" customHeight="1" thickBo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U15" s="237"/>
    </row>
    <row r="16" spans="3:21" ht="12" customHeight="1">
      <c r="C16" s="7"/>
      <c r="D16" s="7"/>
      <c r="E16" s="7"/>
      <c r="F16" s="7"/>
      <c r="G16" s="7"/>
      <c r="H16" s="7"/>
      <c r="I16" s="7"/>
      <c r="J16" s="7"/>
      <c r="K16" s="293" t="s">
        <v>217</v>
      </c>
      <c r="L16" s="293"/>
      <c r="M16" s="293"/>
      <c r="N16" s="293"/>
      <c r="O16" s="293"/>
      <c r="P16" s="7"/>
      <c r="Q16" s="293" t="s">
        <v>129</v>
      </c>
      <c r="R16" s="293"/>
      <c r="U16" s="237"/>
    </row>
    <row r="17" spans="3:21" ht="12" customHeight="1">
      <c r="C17" s="7"/>
      <c r="D17" s="7"/>
      <c r="E17" s="7"/>
      <c r="F17" s="7"/>
      <c r="G17" s="7"/>
      <c r="H17" s="7"/>
      <c r="I17" s="7"/>
      <c r="J17" s="7"/>
      <c r="K17" s="293" t="s">
        <v>0</v>
      </c>
      <c r="L17" s="293"/>
      <c r="M17" s="293"/>
      <c r="N17" s="293"/>
      <c r="O17" s="293"/>
      <c r="P17" s="7"/>
      <c r="Q17" s="295" t="s">
        <v>1</v>
      </c>
      <c r="R17" s="295"/>
      <c r="U17" s="237"/>
    </row>
    <row r="18" spans="3:21" ht="12" customHeight="1">
      <c r="C18" s="7"/>
      <c r="D18" s="7"/>
      <c r="E18" s="7"/>
      <c r="F18" s="7"/>
      <c r="G18" s="7"/>
      <c r="H18" s="7"/>
      <c r="I18" s="7"/>
      <c r="J18" s="7"/>
      <c r="K18" s="199">
        <v>2020</v>
      </c>
      <c r="L18" s="199">
        <v>2019</v>
      </c>
      <c r="M18" s="228"/>
      <c r="N18" s="199">
        <v>2020</v>
      </c>
      <c r="O18" s="199">
        <v>2019</v>
      </c>
      <c r="P18" s="7"/>
      <c r="Q18" s="199">
        <v>2019</v>
      </c>
      <c r="R18" s="199">
        <v>2019</v>
      </c>
      <c r="U18" s="237"/>
    </row>
    <row r="19" spans="3:21" ht="12" customHeight="1">
      <c r="C19" s="7"/>
      <c r="D19" s="7"/>
      <c r="E19" s="7"/>
      <c r="F19" s="7"/>
      <c r="G19" s="7"/>
      <c r="H19" s="7"/>
      <c r="I19" s="7"/>
      <c r="J19" s="7"/>
      <c r="K19" s="294" t="s">
        <v>85</v>
      </c>
      <c r="L19" s="294"/>
      <c r="M19" s="68"/>
      <c r="N19" s="294" t="s">
        <v>87</v>
      </c>
      <c r="O19" s="294"/>
      <c r="P19" s="7"/>
      <c r="Q19" s="200" t="s">
        <v>4</v>
      </c>
      <c r="R19" s="200" t="s">
        <v>218</v>
      </c>
      <c r="U19" s="237"/>
    </row>
    <row r="20" spans="3:21" ht="12" customHeight="1">
      <c r="C20" s="271" t="s">
        <v>12</v>
      </c>
      <c r="D20" s="226"/>
      <c r="E20" s="226"/>
      <c r="F20" s="226"/>
      <c r="G20" s="226"/>
      <c r="H20" s="226"/>
      <c r="I20" s="226"/>
      <c r="J20" s="8"/>
      <c r="K20" s="290"/>
      <c r="L20" s="290"/>
      <c r="M20" s="68"/>
      <c r="N20" s="290"/>
      <c r="O20" s="290"/>
      <c r="P20" s="7"/>
      <c r="Q20" s="201" t="s">
        <v>220</v>
      </c>
      <c r="R20" s="201" t="s">
        <v>219</v>
      </c>
      <c r="U20" s="237"/>
    </row>
    <row r="21" spans="3:21" ht="12" customHeight="1">
      <c r="C21" s="67" t="s">
        <v>210</v>
      </c>
      <c r="D21" s="7"/>
      <c r="E21" s="7"/>
      <c r="F21" s="7"/>
      <c r="G21" s="7"/>
      <c r="H21" s="7"/>
      <c r="I21" s="7"/>
      <c r="J21" s="8"/>
      <c r="K21" s="113">
        <v>116.7</v>
      </c>
      <c r="L21" s="113">
        <v>138.69999999999999</v>
      </c>
      <c r="M21" s="113"/>
      <c r="N21" s="59">
        <v>116.7</v>
      </c>
      <c r="O21" s="113">
        <v>138.69999999999999</v>
      </c>
      <c r="P21" s="7"/>
      <c r="Q21" s="113">
        <v>318.8</v>
      </c>
      <c r="R21" s="113">
        <v>318.8</v>
      </c>
      <c r="U21" s="237"/>
    </row>
    <row r="22" spans="3:21" ht="12" customHeight="1">
      <c r="C22" s="67" t="s">
        <v>209</v>
      </c>
      <c r="D22" s="7"/>
      <c r="E22" s="7"/>
      <c r="F22" s="7"/>
      <c r="G22" s="7"/>
      <c r="H22" s="7"/>
      <c r="I22" s="7"/>
      <c r="J22" s="8"/>
      <c r="K22" s="59">
        <v>107.1</v>
      </c>
      <c r="L22" s="113">
        <v>96.899999999999963</v>
      </c>
      <c r="M22" s="113"/>
      <c r="N22" s="59">
        <v>19.199999999999978</v>
      </c>
      <c r="O22" s="113">
        <v>61.1</v>
      </c>
      <c r="P22" s="7"/>
      <c r="Q22" s="113">
        <v>256.5</v>
      </c>
      <c r="R22" s="113">
        <v>307.2</v>
      </c>
      <c r="U22" s="237"/>
    </row>
    <row r="23" spans="3:21" ht="12" customHeight="1">
      <c r="C23" s="67" t="s">
        <v>208</v>
      </c>
      <c r="D23" s="7"/>
      <c r="E23" s="7"/>
      <c r="F23" s="7"/>
      <c r="G23" s="7"/>
      <c r="H23" s="7"/>
      <c r="I23" s="7"/>
      <c r="J23" s="8"/>
      <c r="K23" s="59">
        <v>68.900000000000006</v>
      </c>
      <c r="L23" s="113">
        <v>106.5</v>
      </c>
      <c r="M23" s="113"/>
      <c r="N23" s="59">
        <v>68.900000000000006</v>
      </c>
      <c r="O23" s="113">
        <v>106.5</v>
      </c>
      <c r="P23" s="7"/>
      <c r="Q23" s="113">
        <v>273.10000000000002</v>
      </c>
      <c r="R23" s="113">
        <v>273.10000000000002</v>
      </c>
      <c r="U23" s="237"/>
    </row>
    <row r="24" spans="3:21" ht="12" customHeight="1">
      <c r="C24" s="67" t="s">
        <v>207</v>
      </c>
      <c r="D24" s="7"/>
      <c r="E24" s="7"/>
      <c r="F24" s="7"/>
      <c r="G24" s="7"/>
      <c r="H24" s="7"/>
      <c r="I24" s="7"/>
      <c r="J24" s="8"/>
      <c r="K24" s="59">
        <v>13.9</v>
      </c>
      <c r="L24" s="113">
        <v>13.8</v>
      </c>
      <c r="M24" s="113"/>
      <c r="N24" s="59">
        <v>13.9</v>
      </c>
      <c r="O24" s="113">
        <v>13.8</v>
      </c>
      <c r="P24" s="7"/>
      <c r="Q24" s="113">
        <v>29.1</v>
      </c>
      <c r="R24" s="113">
        <v>29.1</v>
      </c>
      <c r="U24" s="237"/>
    </row>
    <row r="25" spans="3:21" ht="12" customHeight="1">
      <c r="C25" s="67" t="s">
        <v>206</v>
      </c>
      <c r="D25" s="7"/>
      <c r="E25" s="7"/>
      <c r="F25" s="7"/>
      <c r="G25" s="7"/>
      <c r="H25" s="7"/>
      <c r="I25" s="7"/>
      <c r="J25" s="8"/>
      <c r="K25" s="59">
        <v>0.4</v>
      </c>
      <c r="L25" s="113">
        <v>1.6</v>
      </c>
      <c r="M25" s="113"/>
      <c r="N25" s="59">
        <v>0.4</v>
      </c>
      <c r="O25" s="113">
        <v>1.6</v>
      </c>
      <c r="P25" s="7"/>
      <c r="Q25" s="113">
        <v>2.6</v>
      </c>
      <c r="R25" s="113">
        <v>2.6</v>
      </c>
      <c r="U25" s="237"/>
    </row>
    <row r="26" spans="3:21" ht="12" customHeight="1">
      <c r="C26" s="61" t="s">
        <v>5</v>
      </c>
      <c r="D26" s="272"/>
      <c r="E26" s="272"/>
      <c r="F26" s="272"/>
      <c r="G26" s="272"/>
      <c r="H26" s="272"/>
      <c r="I26" s="272"/>
      <c r="J26" s="8"/>
      <c r="K26" s="114">
        <f>SUM(K21:K25)</f>
        <v>307</v>
      </c>
      <c r="L26" s="114">
        <f>SUM(L21:L25)</f>
        <v>357.5</v>
      </c>
      <c r="M26" s="113"/>
      <c r="N26" s="114">
        <f>SUM(N21:N25)</f>
        <v>219.1</v>
      </c>
      <c r="O26" s="114">
        <f>SUM(O21:O25)</f>
        <v>321.7</v>
      </c>
      <c r="P26" s="7"/>
      <c r="Q26" s="114">
        <f>SUM(Q21:Q25)</f>
        <v>880.1</v>
      </c>
      <c r="R26" s="114">
        <f>SUM(R21:R25)</f>
        <v>930.80000000000007</v>
      </c>
      <c r="U26" s="237"/>
    </row>
    <row r="27" spans="3:21" ht="12" customHeight="1">
      <c r="C27" s="7"/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7"/>
      <c r="U27" s="237"/>
    </row>
  </sheetData>
  <mergeCells count="10">
    <mergeCell ref="K19:L20"/>
    <mergeCell ref="K16:O16"/>
    <mergeCell ref="K17:O17"/>
    <mergeCell ref="Q16:R16"/>
    <mergeCell ref="Q17:R17"/>
    <mergeCell ref="N3:R3"/>
    <mergeCell ref="N4:R4"/>
    <mergeCell ref="N6:O7"/>
    <mergeCell ref="Q6:R7"/>
    <mergeCell ref="N19:O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1:M195"/>
  <sheetViews>
    <sheetView showGridLines="0" topLeftCell="A160" workbookViewId="0">
      <selection activeCell="C167" sqref="C167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</cols>
  <sheetData>
    <row r="1" spans="3:13">
      <c r="C1" s="3"/>
    </row>
    <row r="2" spans="3:13" ht="18.75">
      <c r="C2" s="277" t="s">
        <v>10</v>
      </c>
      <c r="D2" s="277"/>
      <c r="E2" s="277"/>
      <c r="F2" s="277"/>
      <c r="G2" s="277"/>
      <c r="H2" s="277"/>
      <c r="I2" s="277"/>
      <c r="J2" s="277"/>
      <c r="K2" s="277"/>
      <c r="L2" s="277"/>
      <c r="M2" s="263"/>
    </row>
    <row r="3" spans="3:13" ht="15.75" thickBot="1">
      <c r="C3" s="12"/>
      <c r="D3" s="12"/>
      <c r="E3" s="12"/>
      <c r="F3" s="12"/>
    </row>
    <row r="4" spans="3:13">
      <c r="E4" s="288" t="s">
        <v>11</v>
      </c>
      <c r="F4" s="288"/>
      <c r="G4" s="286"/>
      <c r="H4" s="286"/>
      <c r="I4" s="286"/>
      <c r="J4" s="286"/>
      <c r="K4" s="286"/>
      <c r="L4" s="286"/>
    </row>
    <row r="5" spans="3:13">
      <c r="E5" s="284" t="s">
        <v>0</v>
      </c>
      <c r="F5" s="284"/>
      <c r="G5" s="284"/>
      <c r="H5" s="284"/>
      <c r="I5" s="284"/>
      <c r="J5" s="284"/>
      <c r="K5" s="284"/>
      <c r="L5" s="284"/>
    </row>
    <row r="6" spans="3:13">
      <c r="E6" s="109">
        <v>2020</v>
      </c>
      <c r="F6" s="109">
        <v>2019</v>
      </c>
      <c r="G6" s="5"/>
      <c r="H6" s="109">
        <v>2020</v>
      </c>
      <c r="I6" s="109">
        <v>2019</v>
      </c>
      <c r="K6" s="109">
        <v>2020</v>
      </c>
      <c r="L6" s="109">
        <v>2019</v>
      </c>
    </row>
    <row r="7" spans="3:13">
      <c r="E7" s="289" t="s">
        <v>85</v>
      </c>
      <c r="F7" s="289"/>
      <c r="G7" s="260"/>
      <c r="H7" s="291" t="s">
        <v>86</v>
      </c>
      <c r="I7" s="291"/>
      <c r="K7" s="291" t="s">
        <v>87</v>
      </c>
      <c r="L7" s="291"/>
    </row>
    <row r="8" spans="3:13">
      <c r="C8" s="88" t="s">
        <v>12</v>
      </c>
      <c r="E8" s="290"/>
      <c r="F8" s="290"/>
      <c r="G8" s="111"/>
      <c r="H8" s="292"/>
      <c r="I8" s="292"/>
      <c r="K8" s="292"/>
      <c r="L8" s="292"/>
    </row>
    <row r="10" spans="3:13">
      <c r="C10" s="27" t="s">
        <v>14</v>
      </c>
      <c r="E10" s="29">
        <f>+K10-H10</f>
        <v>138.69999999999999</v>
      </c>
      <c r="F10" s="29">
        <f>+L10-I10</f>
        <v>215.59999999999997</v>
      </c>
      <c r="H10" s="29">
        <f>+'Note 1 table'!H7</f>
        <v>-48.400000000000006</v>
      </c>
      <c r="I10" s="29">
        <f>+'Note 1 table'!I7</f>
        <v>-23.19999999999996</v>
      </c>
      <c r="K10" s="29">
        <f>+'IS and OCI'!G8</f>
        <v>90.299999999999983</v>
      </c>
      <c r="L10" s="29">
        <f>+'IS and OCI'!I8</f>
        <v>192.4</v>
      </c>
    </row>
    <row r="11" spans="3:13">
      <c r="C11" s="28"/>
      <c r="E11" s="240"/>
      <c r="F11" s="240"/>
      <c r="H11" s="240"/>
      <c r="I11" s="240"/>
      <c r="K11" s="240"/>
      <c r="L11" s="240"/>
    </row>
    <row r="12" spans="3:13">
      <c r="C12" s="34" t="s">
        <v>15</v>
      </c>
      <c r="E12" s="35">
        <f t="shared" ref="E12:E18" si="0">+K12-H12</f>
        <v>-28</v>
      </c>
      <c r="F12" s="35">
        <f t="shared" ref="F12:F18" si="1">+L12-I12</f>
        <v>-65.900000000000006</v>
      </c>
      <c r="H12" s="35">
        <v>0</v>
      </c>
      <c r="I12" s="35">
        <v>0</v>
      </c>
      <c r="K12" s="35">
        <f>+'IS and OCI'!G10</f>
        <v>-28</v>
      </c>
      <c r="L12" s="35">
        <f>+'IS and OCI'!I10</f>
        <v>-65.900000000000006</v>
      </c>
    </row>
    <row r="13" spans="3:13">
      <c r="C13" s="34" t="s">
        <v>16</v>
      </c>
      <c r="E13" s="35">
        <f t="shared" si="0"/>
        <v>-2.4</v>
      </c>
      <c r="F13" s="35">
        <f t="shared" si="1"/>
        <v>-1.9</v>
      </c>
      <c r="H13" s="35">
        <v>0</v>
      </c>
      <c r="I13" s="35">
        <v>0</v>
      </c>
      <c r="K13" s="35">
        <f>+'IS and OCI'!G11</f>
        <v>-2.4</v>
      </c>
      <c r="L13" s="35">
        <f>+'IS and OCI'!I11</f>
        <v>-1.9</v>
      </c>
    </row>
    <row r="14" spans="3:13">
      <c r="C14" s="28" t="s">
        <v>17</v>
      </c>
      <c r="E14" s="35">
        <f t="shared" si="0"/>
        <v>-9.1999999999999993</v>
      </c>
      <c r="F14" s="35">
        <f t="shared" si="1"/>
        <v>-12.6</v>
      </c>
      <c r="H14" s="35">
        <v>0</v>
      </c>
      <c r="I14" s="35">
        <v>0</v>
      </c>
      <c r="K14" s="35">
        <f>+'IS and OCI'!G12</f>
        <v>-9.1999999999999993</v>
      </c>
      <c r="L14" s="35">
        <f>+'IS and OCI'!I12</f>
        <v>-12.6</v>
      </c>
    </row>
    <row r="15" spans="3:13">
      <c r="C15" s="34" t="s">
        <v>18</v>
      </c>
      <c r="E15" s="35">
        <f t="shared" si="0"/>
        <v>-73.2</v>
      </c>
      <c r="F15" s="35">
        <f t="shared" si="1"/>
        <v>-90.300000000000011</v>
      </c>
      <c r="H15" s="35">
        <f>(+'Note 1 table'!H12-Notes!H274)</f>
        <v>20</v>
      </c>
      <c r="I15" s="35">
        <f>('Note 1 table'!I12-Notes!I274)</f>
        <v>-0.49999999999998312</v>
      </c>
      <c r="K15" s="35">
        <f>+'IS and OCI'!G13</f>
        <v>-53.2</v>
      </c>
      <c r="L15" s="35">
        <f>+'IS and OCI'!I13</f>
        <v>-90.8</v>
      </c>
    </row>
    <row r="16" spans="3:13">
      <c r="C16" s="34" t="s">
        <v>272</v>
      </c>
      <c r="E16" s="35">
        <f t="shared" si="0"/>
        <v>-18.899999999999999</v>
      </c>
      <c r="F16" s="35">
        <f t="shared" si="1"/>
        <v>-27.2</v>
      </c>
      <c r="H16" s="35">
        <v>0</v>
      </c>
      <c r="I16" s="35">
        <v>0</v>
      </c>
      <c r="K16" s="35">
        <f>+'IS and OCI'!G14</f>
        <v>-18.899999999999999</v>
      </c>
      <c r="L16" s="35">
        <f>+'IS and OCI'!I14</f>
        <v>-27.2</v>
      </c>
    </row>
    <row r="17" spans="3:12">
      <c r="C17" s="34" t="s">
        <v>273</v>
      </c>
      <c r="E17" s="35">
        <f t="shared" si="0"/>
        <v>-27</v>
      </c>
      <c r="F17" s="35">
        <f t="shared" si="1"/>
        <v>0</v>
      </c>
      <c r="H17" s="35">
        <v>0</v>
      </c>
      <c r="I17" s="35">
        <v>0</v>
      </c>
      <c r="K17" s="35">
        <f>+'IS and OCI'!G15</f>
        <v>-27</v>
      </c>
      <c r="L17" s="35">
        <f>+'IS and OCI'!I15</f>
        <v>0</v>
      </c>
    </row>
    <row r="18" spans="3:12">
      <c r="C18" s="34" t="s">
        <v>20</v>
      </c>
      <c r="E18" s="35">
        <f t="shared" si="0"/>
        <v>-33.835811216559144</v>
      </c>
      <c r="F18" s="35">
        <f t="shared" si="1"/>
        <v>-1.253386569999982</v>
      </c>
      <c r="H18" s="35">
        <v>0</v>
      </c>
      <c r="I18" s="35">
        <v>0</v>
      </c>
      <c r="K18" s="35">
        <f>+'IS and OCI'!G16</f>
        <v>-33.835811216559144</v>
      </c>
      <c r="L18" s="35">
        <f>+'IS and OCI'!I16</f>
        <v>-1.253386569999982</v>
      </c>
    </row>
    <row r="19" spans="3:12">
      <c r="C19" s="37" t="s">
        <v>21</v>
      </c>
      <c r="E19" s="38">
        <f>SUM(E12:E18)</f>
        <v>-192.53581121655913</v>
      </c>
      <c r="F19" s="38">
        <f>SUM(F12:F18)</f>
        <v>-199.15338656999998</v>
      </c>
      <c r="H19" s="38">
        <f>SUM(H12:H18)</f>
        <v>20</v>
      </c>
      <c r="I19" s="38">
        <f>SUM(I12:I18)</f>
        <v>-0.49999999999998312</v>
      </c>
      <c r="K19" s="38">
        <f>SUM(K12:K18)</f>
        <v>-172.53581121655913</v>
      </c>
      <c r="L19" s="38">
        <f>SUM(L12:L18)</f>
        <v>-199.65338656999995</v>
      </c>
    </row>
    <row r="20" spans="3:12">
      <c r="C20" s="28" t="s">
        <v>223</v>
      </c>
      <c r="E20" s="33">
        <f>+E19+E10</f>
        <v>-53.835811216559136</v>
      </c>
      <c r="F20" s="33">
        <f>+F19+F10</f>
        <v>16.446613429999985</v>
      </c>
      <c r="H20" s="33">
        <f>+H19+H10</f>
        <v>-28.400000000000006</v>
      </c>
      <c r="I20" s="33">
        <f>+I19+I10</f>
        <v>-23.699999999999942</v>
      </c>
      <c r="K20" s="33">
        <f>+K19+K10</f>
        <v>-82.235811216559142</v>
      </c>
      <c r="L20" s="33">
        <f>+L19+L10</f>
        <v>-7.2533865699999467</v>
      </c>
    </row>
    <row r="21" spans="3:12">
      <c r="C21" s="32" t="s">
        <v>22</v>
      </c>
      <c r="E21" s="33">
        <f t="shared" ref="E21:E23" si="2">+K21-H21</f>
        <v>-0.8</v>
      </c>
      <c r="F21" s="33">
        <f t="shared" ref="F21:F23" si="3">+L21-I21</f>
        <v>-10.1</v>
      </c>
      <c r="H21" s="33">
        <v>0</v>
      </c>
      <c r="I21" s="33">
        <v>0</v>
      </c>
      <c r="K21" s="33">
        <f>+'IS and OCI'!G19</f>
        <v>-0.8</v>
      </c>
      <c r="L21" s="33">
        <f>+'IS and OCI'!I19</f>
        <v>-10.1</v>
      </c>
    </row>
    <row r="22" spans="3:12">
      <c r="C22" s="28" t="s">
        <v>23</v>
      </c>
      <c r="E22" s="33">
        <f t="shared" si="2"/>
        <v>-21.4</v>
      </c>
      <c r="F22" s="33">
        <f t="shared" si="3"/>
        <v>-16.8</v>
      </c>
      <c r="H22" s="33">
        <v>0</v>
      </c>
      <c r="I22" s="33">
        <v>0</v>
      </c>
      <c r="K22" s="33">
        <f>+'IS and OCI'!G20</f>
        <v>-21.4</v>
      </c>
      <c r="L22" s="33">
        <f>+'IS and OCI'!I20</f>
        <v>-16.8</v>
      </c>
    </row>
    <row r="23" spans="3:12">
      <c r="C23" s="27" t="s">
        <v>24</v>
      </c>
      <c r="E23" s="29">
        <f t="shared" si="2"/>
        <v>-5.5</v>
      </c>
      <c r="F23" s="29">
        <f t="shared" si="3"/>
        <v>-4.9000000000000004</v>
      </c>
      <c r="H23" s="29">
        <v>0</v>
      </c>
      <c r="I23" s="29">
        <v>0</v>
      </c>
      <c r="K23" s="29">
        <f>+'IS and OCI'!G21</f>
        <v>-5.5</v>
      </c>
      <c r="L23" s="29">
        <f>+'IS and OCI'!I21</f>
        <v>-4.9000000000000004</v>
      </c>
    </row>
    <row r="24" spans="3:12">
      <c r="C24" s="34" t="s">
        <v>224</v>
      </c>
      <c r="E24" s="35">
        <f>SUM(E20:E23)</f>
        <v>-81.535811216559125</v>
      </c>
      <c r="F24" s="35">
        <f>SUM(F20:F23)</f>
        <v>-15.353386570000016</v>
      </c>
      <c r="H24" s="35">
        <f>SUM(H20:H23)</f>
        <v>-28.400000000000006</v>
      </c>
      <c r="I24" s="35">
        <f>SUM(I20:I23)</f>
        <v>-23.699999999999942</v>
      </c>
      <c r="K24" s="35">
        <f>SUM(K20:K23)</f>
        <v>-109.93581121655913</v>
      </c>
      <c r="L24" s="35">
        <f>SUM(L20:L23)</f>
        <v>-39.053386569999951</v>
      </c>
    </row>
    <row r="25" spans="3:12">
      <c r="C25" s="27" t="s">
        <v>26</v>
      </c>
      <c r="E25" s="35">
        <f t="shared" ref="E25" si="4">+K25-H25</f>
        <v>-1.5</v>
      </c>
      <c r="F25" s="35">
        <f t="shared" ref="F25" si="5">+L25-I25</f>
        <v>-9.8000000000000007</v>
      </c>
      <c r="H25" s="35">
        <v>0</v>
      </c>
      <c r="I25" s="35">
        <v>0</v>
      </c>
      <c r="K25" s="35">
        <f>+'IS and OCI'!G23</f>
        <v>-1.5</v>
      </c>
      <c r="L25" s="35">
        <f>+'IS and OCI'!I23</f>
        <v>-9.8000000000000007</v>
      </c>
    </row>
    <row r="26" spans="3:12">
      <c r="C26" s="252" t="s">
        <v>27</v>
      </c>
      <c r="E26" s="253">
        <f>SUM(E24:E25)</f>
        <v>-83.035811216559125</v>
      </c>
      <c r="F26" s="253">
        <f>SUM(F24:F25)</f>
        <v>-25.153386570000016</v>
      </c>
      <c r="H26" s="253">
        <f>SUM(H24:H25)</f>
        <v>-28.400000000000006</v>
      </c>
      <c r="I26" s="253">
        <f>SUM(I24:I25)</f>
        <v>-23.699999999999942</v>
      </c>
      <c r="K26" s="253">
        <f>SUM(K24:K25)</f>
        <v>-111.43581121655913</v>
      </c>
      <c r="L26" s="253">
        <f>SUM(L24:L25)</f>
        <v>-48.853386569999955</v>
      </c>
    </row>
    <row r="27" spans="3:12">
      <c r="C27" s="40"/>
      <c r="E27" s="43"/>
      <c r="F27" s="43"/>
      <c r="H27" s="43"/>
      <c r="I27" s="43"/>
      <c r="K27" s="43"/>
      <c r="L27" s="43"/>
    </row>
    <row r="28" spans="3:12">
      <c r="C28" s="44" t="s">
        <v>28</v>
      </c>
      <c r="E28" s="35"/>
      <c r="F28" s="35"/>
      <c r="H28" s="35"/>
      <c r="I28" s="35"/>
      <c r="K28" s="35"/>
      <c r="L28" s="35"/>
    </row>
    <row r="29" spans="3:12">
      <c r="C29" s="34" t="s">
        <v>29</v>
      </c>
      <c r="E29" s="35">
        <f t="shared" ref="E29:E30" si="6">+K29-H29</f>
        <v>-26.9</v>
      </c>
      <c r="F29" s="35">
        <f t="shared" ref="F29:F30" si="7">+L29-I29</f>
        <v>3</v>
      </c>
      <c r="H29" s="35">
        <v>0</v>
      </c>
      <c r="I29" s="35">
        <v>0</v>
      </c>
      <c r="K29" s="35">
        <f>+'IS and OCI'!G27</f>
        <v>-26.9</v>
      </c>
      <c r="L29" s="35">
        <f>+'IS and OCI'!I27</f>
        <v>3</v>
      </c>
    </row>
    <row r="30" spans="3:12">
      <c r="C30" s="34" t="s">
        <v>30</v>
      </c>
      <c r="E30" s="35">
        <f t="shared" si="6"/>
        <v>-0.59999999999999964</v>
      </c>
      <c r="F30" s="35">
        <f t="shared" si="7"/>
        <v>-0.6</v>
      </c>
      <c r="H30" s="35">
        <v>0</v>
      </c>
      <c r="I30" s="35">
        <v>0</v>
      </c>
      <c r="K30" s="35">
        <f>+'IS and OCI'!G28</f>
        <v>-0.59999999999999964</v>
      </c>
      <c r="L30" s="35">
        <f>+'IS and OCI'!I28</f>
        <v>-0.6</v>
      </c>
    </row>
    <row r="31" spans="3:12">
      <c r="C31" s="45" t="s">
        <v>195</v>
      </c>
      <c r="E31" s="38">
        <f>SUM(E29:E30)</f>
        <v>-27.5</v>
      </c>
      <c r="F31" s="38">
        <f>SUM(F29:F30)</f>
        <v>2.4</v>
      </c>
      <c r="H31" s="38">
        <f>SUM(H29:H30)</f>
        <v>0</v>
      </c>
      <c r="I31" s="38">
        <f>SUM(I29:I30)</f>
        <v>0</v>
      </c>
      <c r="K31" s="38">
        <f>SUM(K29:K30)</f>
        <v>-27.5</v>
      </c>
      <c r="L31" s="38">
        <f>SUM(L29:L30)</f>
        <v>2.4</v>
      </c>
    </row>
    <row r="32" spans="3:12">
      <c r="C32" s="252" t="s">
        <v>196</v>
      </c>
      <c r="E32" s="253">
        <f>+E31+E26</f>
        <v>-110.53581121655913</v>
      </c>
      <c r="F32" s="253">
        <f>+F31+F26</f>
        <v>-22.753386570000018</v>
      </c>
      <c r="H32" s="253">
        <f>+H31+H26</f>
        <v>-28.400000000000006</v>
      </c>
      <c r="I32" s="253">
        <f>+I31+I26</f>
        <v>-23.699999999999942</v>
      </c>
      <c r="K32" s="253">
        <f>+K31+K26</f>
        <v>-138.93581121655913</v>
      </c>
      <c r="L32" s="253">
        <f>+L31+L26</f>
        <v>-46.453386569999957</v>
      </c>
    </row>
    <row r="33" spans="3:12" ht="15.75" thickBot="1">
      <c r="C33" s="12"/>
      <c r="D33" s="12"/>
      <c r="E33" s="12"/>
      <c r="F33" s="12"/>
    </row>
    <row r="34" spans="3:12">
      <c r="E34" s="288" t="s">
        <v>217</v>
      </c>
      <c r="F34" s="288"/>
      <c r="G34" s="286"/>
      <c r="H34" s="286"/>
      <c r="I34" s="286"/>
      <c r="J34" s="286"/>
      <c r="K34" s="286"/>
      <c r="L34" s="286"/>
    </row>
    <row r="35" spans="3:12">
      <c r="E35" s="284" t="s">
        <v>0</v>
      </c>
      <c r="F35" s="284"/>
      <c r="G35" s="284"/>
      <c r="H35" s="284"/>
      <c r="I35" s="284"/>
      <c r="J35" s="284"/>
      <c r="K35" s="284"/>
      <c r="L35" s="284"/>
    </row>
    <row r="36" spans="3:12">
      <c r="E36" s="109">
        <v>2020</v>
      </c>
      <c r="F36" s="109">
        <v>2019</v>
      </c>
      <c r="G36" s="5"/>
      <c r="H36" s="109">
        <v>2020</v>
      </c>
      <c r="I36" s="109">
        <v>2019</v>
      </c>
      <c r="K36" s="109">
        <v>2020</v>
      </c>
      <c r="L36" s="109">
        <v>2019</v>
      </c>
    </row>
    <row r="37" spans="3:12">
      <c r="E37" s="289" t="s">
        <v>85</v>
      </c>
      <c r="F37" s="289"/>
      <c r="G37" s="269"/>
      <c r="H37" s="291" t="s">
        <v>86</v>
      </c>
      <c r="I37" s="291"/>
      <c r="K37" s="291" t="s">
        <v>87</v>
      </c>
      <c r="L37" s="291"/>
    </row>
    <row r="38" spans="3:12">
      <c r="C38" s="88" t="s">
        <v>12</v>
      </c>
      <c r="E38" s="290"/>
      <c r="F38" s="290"/>
      <c r="G38" s="111"/>
      <c r="H38" s="292"/>
      <c r="I38" s="292"/>
      <c r="K38" s="292"/>
      <c r="L38" s="292"/>
    </row>
    <row r="40" spans="3:12">
      <c r="C40" s="27" t="s">
        <v>14</v>
      </c>
      <c r="E40" s="29">
        <f>+K40-H40</f>
        <v>307</v>
      </c>
      <c r="F40" s="29">
        <f>+L40-I40</f>
        <v>357.5</v>
      </c>
      <c r="H40" s="29">
        <f>'Note 1 table'!H22</f>
        <v>-87.9</v>
      </c>
      <c r="I40" s="29">
        <f>'Note 1 table'!I22</f>
        <v>-35.799999999999955</v>
      </c>
      <c r="K40" s="29">
        <f>'IS and OCI'!K8</f>
        <v>219.1</v>
      </c>
      <c r="L40" s="29">
        <f>'IS and OCI'!M8</f>
        <v>321.70000000000005</v>
      </c>
    </row>
    <row r="41" spans="3:12">
      <c r="C41" s="28"/>
      <c r="E41" s="240"/>
      <c r="F41" s="240"/>
      <c r="H41" s="240"/>
      <c r="I41" s="240"/>
      <c r="K41" s="240"/>
      <c r="L41" s="240"/>
    </row>
    <row r="42" spans="3:12">
      <c r="C42" s="34" t="s">
        <v>15</v>
      </c>
      <c r="E42" s="35">
        <f t="shared" ref="E42:E48" si="8">+K42-H42</f>
        <v>-100.6</v>
      </c>
      <c r="F42" s="35">
        <f t="shared" ref="F42:F48" si="9">+L42-I42</f>
        <v>-125.2</v>
      </c>
      <c r="H42" s="35">
        <v>0</v>
      </c>
      <c r="I42" s="35">
        <v>0</v>
      </c>
      <c r="K42" s="35">
        <f>'IS and OCI'!K10</f>
        <v>-100.6</v>
      </c>
      <c r="L42" s="35">
        <f>'IS and OCI'!M10</f>
        <v>-125.2</v>
      </c>
    </row>
    <row r="43" spans="3:12">
      <c r="C43" s="34" t="s">
        <v>16</v>
      </c>
      <c r="E43" s="35">
        <f t="shared" si="8"/>
        <v>-5.6</v>
      </c>
      <c r="F43" s="35">
        <f t="shared" si="9"/>
        <v>-4.3</v>
      </c>
      <c r="H43" s="35">
        <v>0</v>
      </c>
      <c r="I43" s="35">
        <v>0</v>
      </c>
      <c r="K43" s="35">
        <f>'IS and OCI'!K11</f>
        <v>-5.6</v>
      </c>
      <c r="L43" s="35">
        <f>'IS and OCI'!M11</f>
        <v>-4.3</v>
      </c>
    </row>
    <row r="44" spans="3:12">
      <c r="C44" s="28" t="s">
        <v>17</v>
      </c>
      <c r="E44" s="35">
        <f t="shared" si="8"/>
        <v>-21.1</v>
      </c>
      <c r="F44" s="35">
        <f t="shared" si="9"/>
        <v>-26.1</v>
      </c>
      <c r="H44" s="35">
        <v>0</v>
      </c>
      <c r="I44" s="35">
        <v>0</v>
      </c>
      <c r="K44" s="35">
        <f>'IS and OCI'!K12</f>
        <v>-21.1</v>
      </c>
      <c r="L44" s="35">
        <f>'IS and OCI'!M12</f>
        <v>-26.1</v>
      </c>
    </row>
    <row r="45" spans="3:12">
      <c r="C45" s="34" t="s">
        <v>18</v>
      </c>
      <c r="E45" s="35">
        <f t="shared" si="8"/>
        <v>-140.80000000000001</v>
      </c>
      <c r="F45" s="35">
        <f t="shared" si="9"/>
        <v>-152.1</v>
      </c>
      <c r="H45" s="35">
        <f>'Note 1 table'!H27-Notes!K274</f>
        <v>43.900000000000006</v>
      </c>
      <c r="I45" s="35">
        <f>'Note 1 table'!I27-Notes!L274</f>
        <v>-3.9000000000000172</v>
      </c>
      <c r="K45" s="35">
        <f>'IS and OCI'!K13</f>
        <v>-96.9</v>
      </c>
      <c r="L45" s="35">
        <f>'IS and OCI'!M13</f>
        <v>-156</v>
      </c>
    </row>
    <row r="46" spans="3:12">
      <c r="C46" s="34" t="s">
        <v>272</v>
      </c>
      <c r="E46" s="35">
        <f t="shared" si="8"/>
        <v>-47.6</v>
      </c>
      <c r="F46" s="35">
        <f t="shared" si="9"/>
        <v>-61.4</v>
      </c>
      <c r="H46" s="35">
        <v>0</v>
      </c>
      <c r="I46" s="35">
        <v>0</v>
      </c>
      <c r="K46" s="35">
        <f>'IS and OCI'!K14</f>
        <v>-47.6</v>
      </c>
      <c r="L46" s="35">
        <f>'IS and OCI'!M14</f>
        <v>-61.4</v>
      </c>
    </row>
    <row r="47" spans="3:12">
      <c r="C47" s="34" t="s">
        <v>273</v>
      </c>
      <c r="E47" s="35">
        <f t="shared" si="8"/>
        <v>-78.400000000000006</v>
      </c>
      <c r="F47" s="35">
        <f t="shared" si="9"/>
        <v>0</v>
      </c>
      <c r="H47" s="35">
        <v>0</v>
      </c>
      <c r="I47" s="35">
        <v>0</v>
      </c>
      <c r="K47" s="35">
        <f>'IS and OCI'!K15</f>
        <v>-78.400000000000006</v>
      </c>
      <c r="L47" s="35">
        <f>'IS and OCI'!M15</f>
        <v>0</v>
      </c>
    </row>
    <row r="48" spans="3:12">
      <c r="C48" s="34" t="s">
        <v>20</v>
      </c>
      <c r="E48" s="35">
        <f t="shared" si="8"/>
        <v>-31.156930726559143</v>
      </c>
      <c r="F48" s="35">
        <f t="shared" si="9"/>
        <v>1.5143406300000177</v>
      </c>
      <c r="H48" s="35">
        <v>0</v>
      </c>
      <c r="I48" s="35">
        <v>0</v>
      </c>
      <c r="K48" s="35">
        <f>'IS and OCI'!K16</f>
        <v>-31.156930726559143</v>
      </c>
      <c r="L48" s="35">
        <f>'IS and OCI'!M16</f>
        <v>1.5143406300000177</v>
      </c>
    </row>
    <row r="49" spans="3:12">
      <c r="C49" s="37" t="s">
        <v>21</v>
      </c>
      <c r="E49" s="38">
        <f>SUM(E42:E48)</f>
        <v>-425.25693072655918</v>
      </c>
      <c r="F49" s="38">
        <f>SUM(F42:F48)</f>
        <v>-367.58565936999997</v>
      </c>
      <c r="H49" s="38">
        <f>SUM(H42:H48)</f>
        <v>43.900000000000006</v>
      </c>
      <c r="I49" s="38">
        <f>SUM(I42:I48)</f>
        <v>-3.9000000000000172</v>
      </c>
      <c r="K49" s="38">
        <f>'IS and OCI'!K17</f>
        <v>-381.3569307265592</v>
      </c>
      <c r="L49" s="38">
        <f>'IS and OCI'!M17</f>
        <v>-371.58565937000003</v>
      </c>
    </row>
    <row r="50" spans="3:12">
      <c r="C50" s="28" t="s">
        <v>223</v>
      </c>
      <c r="E50" s="33">
        <f>+E49+E40</f>
        <v>-118.25693072655918</v>
      </c>
      <c r="F50" s="33">
        <f>+F49+F40</f>
        <v>-10.085659369999973</v>
      </c>
      <c r="H50" s="33">
        <f>+H49+H40</f>
        <v>-44</v>
      </c>
      <c r="I50" s="33">
        <f>+I49+I40</f>
        <v>-39.699999999999974</v>
      </c>
      <c r="K50" s="33">
        <f>'IS and OCI'!K18</f>
        <v>-162.2569307265592</v>
      </c>
      <c r="L50" s="33">
        <f>'IS and OCI'!M18</f>
        <v>-49.885659369999985</v>
      </c>
    </row>
    <row r="51" spans="3:12">
      <c r="C51" s="32" t="s">
        <v>22</v>
      </c>
      <c r="E51" s="33">
        <f t="shared" ref="E51:E53" si="10">+K51-H51</f>
        <v>-26.8</v>
      </c>
      <c r="F51" s="33">
        <f t="shared" ref="F51:F53" si="11">+L51-I51</f>
        <v>-13.9</v>
      </c>
      <c r="H51" s="33">
        <v>0</v>
      </c>
      <c r="I51" s="33">
        <v>0</v>
      </c>
      <c r="K51" s="33">
        <f>'IS and OCI'!K19</f>
        <v>-26.8</v>
      </c>
      <c r="L51" s="33">
        <f>'IS and OCI'!M19</f>
        <v>-13.9</v>
      </c>
    </row>
    <row r="52" spans="3:12">
      <c r="C52" s="28" t="s">
        <v>23</v>
      </c>
      <c r="E52" s="33">
        <f t="shared" si="10"/>
        <v>-37.799999999999997</v>
      </c>
      <c r="F52" s="33">
        <f t="shared" si="11"/>
        <v>-35.1</v>
      </c>
      <c r="H52" s="33">
        <v>0</v>
      </c>
      <c r="I52" s="33">
        <v>0</v>
      </c>
      <c r="K52" s="33">
        <f>'IS and OCI'!K20</f>
        <v>-37.799999999999997</v>
      </c>
      <c r="L52" s="33">
        <f>'IS and OCI'!M20</f>
        <v>-35.1</v>
      </c>
    </row>
    <row r="53" spans="3:12">
      <c r="C53" s="27" t="s">
        <v>24</v>
      </c>
      <c r="E53" s="29">
        <f t="shared" si="10"/>
        <v>1.8</v>
      </c>
      <c r="F53" s="29">
        <f t="shared" si="11"/>
        <v>-4.8</v>
      </c>
      <c r="H53" s="29">
        <v>0</v>
      </c>
      <c r="I53" s="29">
        <v>0</v>
      </c>
      <c r="K53" s="29">
        <f>'IS and OCI'!K21</f>
        <v>1.8</v>
      </c>
      <c r="L53" s="29">
        <f>'IS and OCI'!M21</f>
        <v>-4.8</v>
      </c>
    </row>
    <row r="54" spans="3:12">
      <c r="C54" s="34" t="s">
        <v>224</v>
      </c>
      <c r="E54" s="35">
        <f>SUM(E50:E53)</f>
        <v>-181.05693072655919</v>
      </c>
      <c r="F54" s="35">
        <f>SUM(F50:F53)</f>
        <v>-63.885659369999971</v>
      </c>
      <c r="H54" s="35">
        <f>SUM(H50:H53)</f>
        <v>-44</v>
      </c>
      <c r="I54" s="35">
        <f>SUM(I50:I53)</f>
        <v>-39.699999999999974</v>
      </c>
      <c r="K54" s="35">
        <f>'IS and OCI'!K22</f>
        <v>-225.05693072655919</v>
      </c>
      <c r="L54" s="35">
        <f>'IS and OCI'!M22</f>
        <v>-103.68565936999998</v>
      </c>
    </row>
    <row r="55" spans="3:12">
      <c r="C55" s="27" t="s">
        <v>26</v>
      </c>
      <c r="E55" s="35">
        <f t="shared" ref="E55" si="12">+K55-H55</f>
        <v>-3.7</v>
      </c>
      <c r="F55" s="35">
        <f t="shared" ref="F55" si="13">+L55-I55</f>
        <v>-10.4</v>
      </c>
      <c r="H55" s="35">
        <v>0</v>
      </c>
      <c r="I55" s="35">
        <v>0</v>
      </c>
      <c r="K55" s="35">
        <f>'IS and OCI'!K23</f>
        <v>-3.7</v>
      </c>
      <c r="L55" s="35">
        <f>'IS and OCI'!M23</f>
        <v>-10.4</v>
      </c>
    </row>
    <row r="56" spans="3:12">
      <c r="C56" s="252" t="s">
        <v>27</v>
      </c>
      <c r="E56" s="253">
        <f>SUM(E54:E55)</f>
        <v>-184.75693072655918</v>
      </c>
      <c r="F56" s="253">
        <f>SUM(F54:F55)</f>
        <v>-74.285659369999976</v>
      </c>
      <c r="H56" s="253">
        <f>SUM(H54:H55)</f>
        <v>-44</v>
      </c>
      <c r="I56" s="253">
        <f>SUM(I54:I55)</f>
        <v>-39.699999999999974</v>
      </c>
      <c r="K56" s="253">
        <f>'IS and OCI'!K24</f>
        <v>-228.75693072655918</v>
      </c>
      <c r="L56" s="253">
        <f>'IS and OCI'!M24</f>
        <v>-114.08565936999999</v>
      </c>
    </row>
    <row r="57" spans="3:12">
      <c r="C57" s="40"/>
      <c r="E57" s="43"/>
      <c r="F57" s="43"/>
      <c r="H57" s="43"/>
      <c r="I57" s="43"/>
      <c r="K57" s="43"/>
      <c r="L57" s="43"/>
    </row>
    <row r="58" spans="3:12">
      <c r="C58" s="44" t="s">
        <v>28</v>
      </c>
      <c r="E58" s="35"/>
      <c r="F58" s="35"/>
      <c r="H58" s="35"/>
      <c r="I58" s="35"/>
      <c r="K58" s="35"/>
      <c r="L58" s="35"/>
    </row>
    <row r="59" spans="3:12">
      <c r="C59" s="34" t="s">
        <v>29</v>
      </c>
      <c r="E59" s="35">
        <f t="shared" ref="E59:E60" si="14">+K59-H59</f>
        <v>-19.5</v>
      </c>
      <c r="F59" s="35">
        <f t="shared" ref="F59:F60" si="15">+L59-I59</f>
        <v>-4.0999999999999996</v>
      </c>
      <c r="H59" s="35">
        <v>0</v>
      </c>
      <c r="I59" s="35">
        <v>0</v>
      </c>
      <c r="K59" s="35">
        <f>'IS and OCI'!K27</f>
        <v>-19.5</v>
      </c>
      <c r="L59" s="35">
        <f>'IS and OCI'!M27</f>
        <v>-4.0999999999999996</v>
      </c>
    </row>
    <row r="60" spans="3:12">
      <c r="C60" s="34" t="s">
        <v>30</v>
      </c>
      <c r="E60" s="35">
        <f t="shared" si="14"/>
        <v>-6.1</v>
      </c>
      <c r="F60" s="35">
        <f t="shared" si="15"/>
        <v>2</v>
      </c>
      <c r="H60" s="35">
        <v>0</v>
      </c>
      <c r="I60" s="35">
        <v>0</v>
      </c>
      <c r="K60" s="35">
        <f>'IS and OCI'!K28</f>
        <v>-6.1</v>
      </c>
      <c r="L60" s="35">
        <f>'IS and OCI'!M28</f>
        <v>2</v>
      </c>
    </row>
    <row r="61" spans="3:12">
      <c r="C61" s="45" t="s">
        <v>195</v>
      </c>
      <c r="E61" s="38">
        <f>SUM(E59:E60)</f>
        <v>-25.6</v>
      </c>
      <c r="F61" s="38">
        <f>SUM(F59:F60)</f>
        <v>-2.0999999999999996</v>
      </c>
      <c r="H61" s="38">
        <f>SUM(H59:H60)</f>
        <v>0</v>
      </c>
      <c r="I61" s="38">
        <f>SUM(I59:I60)</f>
        <v>0</v>
      </c>
      <c r="K61" s="38">
        <f>'IS and OCI'!K29</f>
        <v>-25.6</v>
      </c>
      <c r="L61" s="38">
        <f>'IS and OCI'!M29</f>
        <v>-2.0999999999999996</v>
      </c>
    </row>
    <row r="62" spans="3:12">
      <c r="C62" s="252" t="s">
        <v>196</v>
      </c>
      <c r="E62" s="253">
        <f>+E61+E56</f>
        <v>-210.35693072655917</v>
      </c>
      <c r="F62" s="253">
        <f>+F61+F56</f>
        <v>-76.385659369999971</v>
      </c>
      <c r="H62" s="253">
        <f>+H61+H56</f>
        <v>-44</v>
      </c>
      <c r="I62" s="253">
        <f>+I61+I56</f>
        <v>-39.699999999999974</v>
      </c>
      <c r="K62" s="253">
        <f>'IS and OCI'!K30</f>
        <v>-254.35693072655917</v>
      </c>
      <c r="L62" s="253">
        <f>'IS and OCI'!M30</f>
        <v>-116.18565936999998</v>
      </c>
    </row>
    <row r="63" spans="3:12">
      <c r="C63" s="46"/>
    </row>
    <row r="64" spans="3:12">
      <c r="C64" s="44"/>
    </row>
    <row r="65" spans="3:12" ht="18.75">
      <c r="C65" s="279" t="s">
        <v>127</v>
      </c>
      <c r="D65" s="279"/>
      <c r="E65" s="279"/>
      <c r="F65" s="279"/>
      <c r="G65" s="279"/>
      <c r="H65" s="279"/>
      <c r="I65" s="279"/>
      <c r="J65" s="279"/>
      <c r="K65" s="279"/>
      <c r="L65" s="279"/>
    </row>
    <row r="66" spans="3:12" ht="15.75" thickBot="1"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3:12">
      <c r="C67" s="22"/>
    </row>
    <row r="68" spans="3:12">
      <c r="C68" s="22"/>
      <c r="E68" s="284" t="s">
        <v>0</v>
      </c>
      <c r="F68" s="284"/>
      <c r="G68" s="284"/>
      <c r="H68" s="284"/>
      <c r="I68" s="284"/>
      <c r="J68" s="284"/>
      <c r="K68" s="284"/>
      <c r="L68" s="284"/>
    </row>
    <row r="69" spans="3:12">
      <c r="C69" s="22"/>
      <c r="E69" s="109">
        <v>2020</v>
      </c>
      <c r="F69" s="109">
        <v>2019</v>
      </c>
      <c r="G69" s="5"/>
      <c r="H69" s="109">
        <v>2020</v>
      </c>
      <c r="I69" s="109">
        <v>2019</v>
      </c>
      <c r="K69" s="109">
        <v>2020</v>
      </c>
      <c r="L69" s="109">
        <v>2019</v>
      </c>
    </row>
    <row r="70" spans="3:12">
      <c r="C70" s="22"/>
      <c r="E70" s="289" t="s">
        <v>85</v>
      </c>
      <c r="F70" s="289"/>
      <c r="G70" s="260"/>
      <c r="H70" s="291" t="s">
        <v>86</v>
      </c>
      <c r="I70" s="291"/>
      <c r="K70" s="291" t="s">
        <v>87</v>
      </c>
      <c r="L70" s="291"/>
    </row>
    <row r="71" spans="3:12">
      <c r="C71" s="251" t="s">
        <v>12</v>
      </c>
      <c r="E71" s="290"/>
      <c r="F71" s="290"/>
      <c r="G71" s="111"/>
      <c r="H71" s="292"/>
      <c r="I71" s="292"/>
      <c r="K71" s="292"/>
      <c r="L71" s="292"/>
    </row>
    <row r="72" spans="3:12">
      <c r="C72" s="22"/>
    </row>
    <row r="73" spans="3:12">
      <c r="C73" s="107" t="s">
        <v>42</v>
      </c>
    </row>
    <row r="74" spans="3:12">
      <c r="C74" s="76" t="s">
        <v>43</v>
      </c>
      <c r="E74" s="30">
        <f t="shared" ref="E74:E76" si="16">+K74-H74</f>
        <v>234.9</v>
      </c>
      <c r="F74" s="30">
        <f t="shared" ref="F74:F76" si="17">+L74-I74</f>
        <v>33.200000000000003</v>
      </c>
      <c r="H74" s="30">
        <v>0</v>
      </c>
      <c r="I74" s="30">
        <v>0</v>
      </c>
      <c r="K74" s="30">
        <v>234.9</v>
      </c>
      <c r="L74" s="30">
        <v>33.200000000000003</v>
      </c>
    </row>
    <row r="75" spans="3:12">
      <c r="C75" s="77" t="s">
        <v>44</v>
      </c>
      <c r="E75" s="30">
        <f t="shared" si="16"/>
        <v>7.5</v>
      </c>
      <c r="F75" s="30">
        <f t="shared" si="17"/>
        <v>4</v>
      </c>
      <c r="H75" s="30">
        <v>0</v>
      </c>
      <c r="I75" s="30">
        <v>0</v>
      </c>
      <c r="K75" s="30">
        <v>7.5</v>
      </c>
      <c r="L75" s="30">
        <v>4</v>
      </c>
    </row>
    <row r="76" spans="3:12">
      <c r="C76" s="77" t="s">
        <v>269</v>
      </c>
      <c r="E76" s="30">
        <f t="shared" si="16"/>
        <v>69.3</v>
      </c>
      <c r="F76" s="30">
        <f t="shared" si="17"/>
        <v>146.9</v>
      </c>
      <c r="H76" s="30">
        <v>0</v>
      </c>
      <c r="I76" s="30">
        <v>0</v>
      </c>
      <c r="K76" s="30">
        <v>69.3</v>
      </c>
      <c r="L76" s="30">
        <v>146.9</v>
      </c>
    </row>
    <row r="77" spans="3:12">
      <c r="C77" s="77" t="s">
        <v>45</v>
      </c>
      <c r="E77" s="30">
        <f>+K77-H77</f>
        <v>131.60000000000002</v>
      </c>
      <c r="F77" s="30">
        <f>+L77-I77</f>
        <v>123.80000000000001</v>
      </c>
      <c r="H77" s="30">
        <v>-88.9</v>
      </c>
      <c r="I77" s="30">
        <v>-64.7</v>
      </c>
      <c r="K77" s="30">
        <v>42.7</v>
      </c>
      <c r="L77" s="30">
        <v>59.1</v>
      </c>
    </row>
    <row r="78" spans="3:12">
      <c r="C78" s="78" t="s">
        <v>46</v>
      </c>
      <c r="E78" s="30">
        <f t="shared" ref="E78:E110" si="18">+K78-H78</f>
        <v>66.400000000000006</v>
      </c>
      <c r="F78" s="30">
        <f t="shared" ref="F78:F110" si="19">+L78-I78</f>
        <v>58.9</v>
      </c>
      <c r="H78" s="30">
        <v>0</v>
      </c>
      <c r="I78" s="30">
        <v>0</v>
      </c>
      <c r="K78" s="30">
        <v>66.400000000000006</v>
      </c>
      <c r="L78" s="30">
        <v>58.9</v>
      </c>
    </row>
    <row r="79" spans="3:12">
      <c r="C79" s="79" t="s">
        <v>225</v>
      </c>
      <c r="E79" s="39">
        <f t="shared" ref="E79" si="20">SUM(E74:E78)</f>
        <v>509.70000000000005</v>
      </c>
      <c r="F79" s="39">
        <f t="shared" ref="F79" si="21">SUM(F74:F78)</f>
        <v>366.8</v>
      </c>
      <c r="H79" s="39">
        <f t="shared" ref="H79:I79" si="22">SUM(H74:H78)</f>
        <v>-88.9</v>
      </c>
      <c r="I79" s="39">
        <f t="shared" si="22"/>
        <v>-64.7</v>
      </c>
      <c r="K79" s="39">
        <f>SUM(K74:K78)</f>
        <v>420.79999999999995</v>
      </c>
      <c r="L79" s="39">
        <f>SUM(L74:L78)</f>
        <v>302.10000000000002</v>
      </c>
    </row>
    <row r="80" spans="3:12">
      <c r="C80" s="76" t="s">
        <v>47</v>
      </c>
      <c r="E80" s="30">
        <f t="shared" si="18"/>
        <v>985.9</v>
      </c>
      <c r="F80" s="30">
        <f t="shared" si="19"/>
        <v>1197.4000000000001</v>
      </c>
      <c r="H80" s="30">
        <v>0</v>
      </c>
      <c r="I80" s="30">
        <v>0</v>
      </c>
      <c r="K80" s="30">
        <v>985.9</v>
      </c>
      <c r="L80" s="30">
        <v>1197.4000000000001</v>
      </c>
    </row>
    <row r="81" spans="3:12">
      <c r="C81" s="76" t="s">
        <v>48</v>
      </c>
      <c r="E81" s="30">
        <f t="shared" si="18"/>
        <v>565</v>
      </c>
      <c r="F81" s="30">
        <f t="shared" si="19"/>
        <v>547.9</v>
      </c>
      <c r="H81" s="30">
        <v>82.8</v>
      </c>
      <c r="I81" s="30">
        <v>128.5</v>
      </c>
      <c r="K81" s="30">
        <v>647.79999999999995</v>
      </c>
      <c r="L81" s="30">
        <v>676.4</v>
      </c>
    </row>
    <row r="82" spans="3:12">
      <c r="C82" s="76" t="s">
        <v>44</v>
      </c>
      <c r="E82" s="30">
        <f t="shared" si="18"/>
        <v>38.200000000000003</v>
      </c>
      <c r="F82" s="30">
        <f t="shared" si="19"/>
        <v>38.799999999999997</v>
      </c>
      <c r="H82" s="30">
        <v>0</v>
      </c>
      <c r="I82" s="30">
        <v>0</v>
      </c>
      <c r="K82" s="30">
        <v>38.200000000000003</v>
      </c>
      <c r="L82" s="30">
        <v>38.799999999999997</v>
      </c>
    </row>
    <row r="83" spans="3:12">
      <c r="C83" s="76" t="s">
        <v>192</v>
      </c>
      <c r="E83" s="30">
        <f t="shared" si="18"/>
        <v>17.899999999999999</v>
      </c>
      <c r="F83" s="30">
        <f t="shared" si="19"/>
        <v>53.9</v>
      </c>
      <c r="H83" s="30">
        <v>0</v>
      </c>
      <c r="I83" s="30">
        <v>0</v>
      </c>
      <c r="K83" s="30">
        <v>17.899999999999999</v>
      </c>
      <c r="L83" s="30">
        <v>53.9</v>
      </c>
    </row>
    <row r="84" spans="3:12">
      <c r="C84" s="81" t="s">
        <v>49</v>
      </c>
      <c r="E84" s="30">
        <f t="shared" si="18"/>
        <v>97.2</v>
      </c>
      <c r="F84" s="30">
        <f t="shared" si="19"/>
        <v>103.1</v>
      </c>
      <c r="H84" s="30">
        <v>0</v>
      </c>
      <c r="I84" s="30">
        <v>0</v>
      </c>
      <c r="K84" s="30">
        <v>97.2</v>
      </c>
      <c r="L84" s="30">
        <v>103.1</v>
      </c>
    </row>
    <row r="85" spans="3:12">
      <c r="C85" s="79" t="s">
        <v>226</v>
      </c>
      <c r="E85" s="39">
        <f t="shared" ref="E85" si="23">SUM(E80:E84)</f>
        <v>1704.2000000000003</v>
      </c>
      <c r="F85" s="39">
        <f t="shared" ref="F85" si="24">SUM(F80:F84)</f>
        <v>1941.1000000000001</v>
      </c>
      <c r="H85" s="39">
        <f t="shared" ref="H85:I85" si="25">SUM(H80:H84)</f>
        <v>82.8</v>
      </c>
      <c r="I85" s="39">
        <f t="shared" si="25"/>
        <v>128.5</v>
      </c>
      <c r="K85" s="39">
        <f>SUM(K80:K84)</f>
        <v>1787</v>
      </c>
      <c r="L85" s="39">
        <f>SUM(L80:L84)</f>
        <v>2069.6000000000004</v>
      </c>
    </row>
    <row r="86" spans="3:12">
      <c r="C86" s="76"/>
      <c r="E86" s="30"/>
      <c r="F86" s="30"/>
      <c r="H86" s="30"/>
      <c r="I86" s="30"/>
      <c r="K86" s="30"/>
      <c r="L86" s="30"/>
    </row>
    <row r="87" spans="3:12">
      <c r="C87" s="79" t="s">
        <v>50</v>
      </c>
      <c r="E87" s="39">
        <f t="shared" ref="E87" si="26">+K87-H87</f>
        <v>0</v>
      </c>
      <c r="F87" s="39">
        <f t="shared" ref="F87" si="27">+L87-I87</f>
        <v>0</v>
      </c>
      <c r="H87" s="39">
        <v>0</v>
      </c>
      <c r="I87" s="39">
        <v>0</v>
      </c>
      <c r="K87" s="39">
        <v>0</v>
      </c>
      <c r="L87" s="39">
        <v>0</v>
      </c>
    </row>
    <row r="88" spans="3:12">
      <c r="C88" s="80"/>
      <c r="E88" s="30"/>
      <c r="F88" s="30"/>
      <c r="H88" s="30"/>
      <c r="I88" s="30"/>
      <c r="K88" s="30"/>
      <c r="L88" s="30"/>
    </row>
    <row r="89" spans="3:12">
      <c r="C89" s="249" t="s">
        <v>84</v>
      </c>
      <c r="E89" s="248">
        <f t="shared" ref="E89:F89" si="28">+E87+E85+E79</f>
        <v>2213.9000000000005</v>
      </c>
      <c r="F89" s="248">
        <f t="shared" si="28"/>
        <v>2307.9</v>
      </c>
      <c r="H89" s="248">
        <f t="shared" ref="H89:I89" si="29">+H87+H85+H79</f>
        <v>-6.1000000000000085</v>
      </c>
      <c r="I89" s="248">
        <f t="shared" si="29"/>
        <v>63.8</v>
      </c>
      <c r="K89" s="248">
        <f>+K87+K85+K79</f>
        <v>2207.8000000000002</v>
      </c>
      <c r="L89" s="248">
        <f>+L87+L85+L79</f>
        <v>2371.7000000000003</v>
      </c>
    </row>
    <row r="90" spans="3:12">
      <c r="C90" s="76"/>
      <c r="E90" s="83"/>
      <c r="F90" s="83"/>
      <c r="H90" s="83"/>
      <c r="I90" s="83"/>
      <c r="K90" s="83"/>
      <c r="L90" s="83"/>
    </row>
    <row r="91" spans="3:12">
      <c r="C91" s="108" t="s">
        <v>51</v>
      </c>
      <c r="E91" s="36"/>
      <c r="F91" s="36"/>
      <c r="H91" s="36"/>
      <c r="I91" s="36"/>
      <c r="K91" s="36"/>
      <c r="L91" s="36"/>
    </row>
    <row r="92" spans="3:12">
      <c r="C92" s="78" t="s">
        <v>232</v>
      </c>
      <c r="E92" s="36">
        <f t="shared" si="18"/>
        <v>199.9</v>
      </c>
      <c r="F92" s="36">
        <f t="shared" si="19"/>
        <v>51.2</v>
      </c>
      <c r="H92" s="36">
        <v>0</v>
      </c>
      <c r="I92" s="36">
        <v>0</v>
      </c>
      <c r="K92" s="36">
        <v>199.9</v>
      </c>
      <c r="L92" s="36">
        <v>51.2</v>
      </c>
    </row>
    <row r="93" spans="3:12">
      <c r="C93" s="78" t="s">
        <v>200</v>
      </c>
      <c r="E93" s="36">
        <f t="shared" si="18"/>
        <v>38.799999999999997</v>
      </c>
      <c r="F93" s="36">
        <f t="shared" si="19"/>
        <v>45.1</v>
      </c>
      <c r="H93" s="36">
        <v>0</v>
      </c>
      <c r="I93" s="36">
        <v>0</v>
      </c>
      <c r="K93" s="36">
        <v>38.799999999999997</v>
      </c>
      <c r="L93" s="36">
        <v>45.1</v>
      </c>
    </row>
    <row r="94" spans="3:12">
      <c r="C94" s="77" t="s">
        <v>52</v>
      </c>
      <c r="E94" s="36">
        <f t="shared" si="18"/>
        <v>52.7</v>
      </c>
      <c r="F94" s="36">
        <f t="shared" si="19"/>
        <v>48.9</v>
      </c>
      <c r="H94" s="36">
        <v>0</v>
      </c>
      <c r="I94" s="36">
        <v>0</v>
      </c>
      <c r="K94" s="36">
        <v>52.7</v>
      </c>
      <c r="L94" s="36">
        <v>48.9</v>
      </c>
    </row>
    <row r="95" spans="3:12">
      <c r="C95" s="77" t="s">
        <v>53</v>
      </c>
      <c r="E95" s="36">
        <f t="shared" si="18"/>
        <v>146.80000000000001</v>
      </c>
      <c r="F95" s="36">
        <f t="shared" si="19"/>
        <v>167.3</v>
      </c>
      <c r="H95" s="36">
        <v>-16.100000000000001</v>
      </c>
      <c r="I95" s="36">
        <v>-24.8</v>
      </c>
      <c r="K95" s="36">
        <v>130.70000000000002</v>
      </c>
      <c r="L95" s="36">
        <v>142.5</v>
      </c>
    </row>
    <row r="96" spans="3:12">
      <c r="C96" s="78" t="s">
        <v>54</v>
      </c>
      <c r="E96" s="36">
        <f t="shared" si="18"/>
        <v>3</v>
      </c>
      <c r="F96" s="36">
        <f t="shared" si="19"/>
        <v>9.5999999999999943</v>
      </c>
      <c r="H96" s="36">
        <v>153</v>
      </c>
      <c r="I96" s="36">
        <v>187</v>
      </c>
      <c r="K96" s="36">
        <v>156</v>
      </c>
      <c r="L96" s="36">
        <v>196.6</v>
      </c>
    </row>
    <row r="97" spans="3:12">
      <c r="C97" s="72" t="s">
        <v>55</v>
      </c>
      <c r="E97" s="30">
        <f t="shared" si="18"/>
        <v>14.7</v>
      </c>
      <c r="F97" s="30">
        <f t="shared" si="19"/>
        <v>17.8</v>
      </c>
      <c r="H97" s="30">
        <v>0</v>
      </c>
      <c r="I97" s="30">
        <v>0</v>
      </c>
      <c r="K97" s="30">
        <v>14.7</v>
      </c>
      <c r="L97" s="30">
        <v>17.8</v>
      </c>
    </row>
    <row r="98" spans="3:12">
      <c r="C98" s="80" t="s">
        <v>227</v>
      </c>
      <c r="E98" s="39">
        <f t="shared" ref="E98" si="30">SUM(E92:E97)</f>
        <v>455.9</v>
      </c>
      <c r="F98" s="39">
        <f t="shared" ref="F98" si="31">SUM(F92:F97)</f>
        <v>339.90000000000003</v>
      </c>
      <c r="H98" s="39">
        <f t="shared" ref="H98:I98" si="32">SUM(H92:H97)</f>
        <v>136.9</v>
      </c>
      <c r="I98" s="39">
        <f t="shared" si="32"/>
        <v>162.19999999999999</v>
      </c>
      <c r="K98" s="39">
        <f>SUM(K92:K97)</f>
        <v>592.80000000000007</v>
      </c>
      <c r="L98" s="39">
        <f>SUM(L92:L97)</f>
        <v>502.10000000000008</v>
      </c>
    </row>
    <row r="99" spans="3:12">
      <c r="C99" s="78" t="s">
        <v>232</v>
      </c>
      <c r="E99" s="36">
        <f t="shared" si="18"/>
        <v>942.5</v>
      </c>
      <c r="F99" s="36">
        <f t="shared" si="19"/>
        <v>1051.5</v>
      </c>
      <c r="H99" s="36">
        <v>0</v>
      </c>
      <c r="I99" s="36">
        <v>0</v>
      </c>
      <c r="K99" s="36">
        <v>942.5</v>
      </c>
      <c r="L99" s="36">
        <v>1051.5</v>
      </c>
    </row>
    <row r="100" spans="3:12">
      <c r="C100" s="78" t="s">
        <v>200</v>
      </c>
      <c r="E100" s="36">
        <f t="shared" si="18"/>
        <v>130</v>
      </c>
      <c r="F100" s="36">
        <f t="shared" si="19"/>
        <v>175.4</v>
      </c>
      <c r="H100" s="36">
        <v>0</v>
      </c>
      <c r="I100" s="36">
        <v>0</v>
      </c>
      <c r="K100" s="36">
        <v>130</v>
      </c>
      <c r="L100" s="36">
        <v>175.4</v>
      </c>
    </row>
    <row r="101" spans="3:12">
      <c r="C101" s="78" t="s">
        <v>56</v>
      </c>
      <c r="E101" s="36">
        <f t="shared" si="18"/>
        <v>0.1</v>
      </c>
      <c r="F101" s="36">
        <f t="shared" si="19"/>
        <v>0.8</v>
      </c>
      <c r="H101" s="36">
        <v>0</v>
      </c>
      <c r="I101" s="36">
        <v>0</v>
      </c>
      <c r="K101" s="36">
        <v>0.1</v>
      </c>
      <c r="L101" s="36">
        <v>0.8</v>
      </c>
    </row>
    <row r="102" spans="3:12">
      <c r="C102" s="77" t="s">
        <v>193</v>
      </c>
      <c r="E102" s="36">
        <f t="shared" si="18"/>
        <v>68.7</v>
      </c>
      <c r="F102" s="36">
        <f t="shared" si="19"/>
        <v>45.1</v>
      </c>
      <c r="H102" s="36">
        <v>0</v>
      </c>
      <c r="I102" s="36">
        <v>0</v>
      </c>
      <c r="K102" s="36">
        <v>68.7</v>
      </c>
      <c r="L102" s="36">
        <v>45.1</v>
      </c>
    </row>
    <row r="103" spans="3:12">
      <c r="C103" s="79" t="s">
        <v>228</v>
      </c>
      <c r="E103" s="39">
        <f t="shared" ref="E103" si="33">SUM(E99:E102)</f>
        <v>1141.3</v>
      </c>
      <c r="F103" s="39">
        <f t="shared" ref="F103" si="34">SUM(F99:F102)</f>
        <v>1272.8</v>
      </c>
      <c r="H103" s="39">
        <f t="shared" ref="H103:I103" si="35">SUM(H99:H102)</f>
        <v>0</v>
      </c>
      <c r="I103" s="39">
        <f t="shared" si="35"/>
        <v>0</v>
      </c>
      <c r="K103" s="39">
        <f>SUM(K99:K102)</f>
        <v>1141.3</v>
      </c>
      <c r="L103" s="39">
        <f>SUM(L99:L102)</f>
        <v>1272.8</v>
      </c>
    </row>
    <row r="104" spans="3:12">
      <c r="C104" s="72"/>
      <c r="E104" s="30"/>
      <c r="F104" s="30"/>
      <c r="H104" s="30"/>
      <c r="I104" s="30"/>
      <c r="K104" s="30"/>
      <c r="L104" s="30"/>
    </row>
    <row r="105" spans="3:12">
      <c r="C105" s="76" t="s">
        <v>57</v>
      </c>
      <c r="H105" s="7"/>
      <c r="I105" s="7"/>
    </row>
    <row r="106" spans="3:12">
      <c r="C106" s="76" t="s">
        <v>287</v>
      </c>
      <c r="E106" s="30">
        <f t="shared" si="18"/>
        <v>154.19999999999999</v>
      </c>
      <c r="F106" s="30">
        <f t="shared" si="19"/>
        <v>138.5</v>
      </c>
      <c r="H106" s="30">
        <f>+BS!D40</f>
        <v>0</v>
      </c>
      <c r="I106" s="30">
        <f>+BS!E40</f>
        <v>0</v>
      </c>
      <c r="K106" s="30">
        <f>+BS!G40</f>
        <v>154.19999999999999</v>
      </c>
      <c r="L106" s="30">
        <v>138.5</v>
      </c>
    </row>
    <row r="107" spans="3:12">
      <c r="C107" s="81" t="s">
        <v>58</v>
      </c>
      <c r="E107" s="31">
        <f t="shared" si="18"/>
        <v>927.7</v>
      </c>
      <c r="F107" s="31">
        <f t="shared" si="19"/>
        <v>850.80000000000007</v>
      </c>
      <c r="H107" s="31">
        <f>+BS!D41</f>
        <v>0</v>
      </c>
      <c r="I107" s="31">
        <f>+BS!E41</f>
        <v>0</v>
      </c>
      <c r="K107" s="31">
        <f>+BS!G41</f>
        <v>927.7</v>
      </c>
      <c r="L107" s="31">
        <v>850.80000000000007</v>
      </c>
    </row>
    <row r="108" spans="3:12">
      <c r="C108" s="76" t="s">
        <v>59</v>
      </c>
      <c r="E108" s="30">
        <f t="shared" ref="E108" si="36">SUM(E106:E107)</f>
        <v>1081.9000000000001</v>
      </c>
      <c r="F108" s="30">
        <f t="shared" ref="F108" si="37">SUM(F106:F107)</f>
        <v>989.30000000000007</v>
      </c>
      <c r="H108" s="30">
        <f t="shared" ref="H108:I108" si="38">SUM(H106:H107)</f>
        <v>0</v>
      </c>
      <c r="I108" s="30">
        <f t="shared" si="38"/>
        <v>0</v>
      </c>
      <c r="K108" s="30">
        <f>SUM(K106:K107)</f>
        <v>1081.9000000000001</v>
      </c>
      <c r="L108" s="30">
        <f>SUM(L106:L107)</f>
        <v>989.30000000000007</v>
      </c>
    </row>
    <row r="109" spans="3:12">
      <c r="C109" s="76" t="s">
        <v>60</v>
      </c>
      <c r="E109" s="30">
        <f t="shared" si="18"/>
        <v>-451.72406714655915</v>
      </c>
      <c r="F109" s="30">
        <f t="shared" si="19"/>
        <v>-286.48565900000017</v>
      </c>
      <c r="H109" s="30">
        <v>-143</v>
      </c>
      <c r="I109" s="30">
        <v>-98.4</v>
      </c>
      <c r="K109" s="30">
        <f>+BS!G43</f>
        <v>-594.72406714655915</v>
      </c>
      <c r="L109" s="30">
        <v>-384.8856590000002</v>
      </c>
    </row>
    <row r="110" spans="3:12">
      <c r="C110" s="76" t="s">
        <v>61</v>
      </c>
      <c r="E110" s="30">
        <f t="shared" si="18"/>
        <v>-13.5</v>
      </c>
      <c r="F110" s="30">
        <f t="shared" si="19"/>
        <v>-7.6000000000000014</v>
      </c>
      <c r="H110" s="30">
        <f>+BS!D44</f>
        <v>0</v>
      </c>
      <c r="I110" s="30">
        <f>+BS!E44</f>
        <v>0</v>
      </c>
      <c r="K110" s="30">
        <f>+BS!G44</f>
        <v>-13.5</v>
      </c>
      <c r="L110" s="30">
        <v>-7.6000000000000014</v>
      </c>
    </row>
    <row r="111" spans="3:12">
      <c r="C111" s="80" t="s">
        <v>229</v>
      </c>
      <c r="E111" s="39">
        <f t="shared" ref="E111" si="39">SUM(E108:E110)</f>
        <v>616.67593285344094</v>
      </c>
      <c r="F111" s="39">
        <f t="shared" ref="F111" si="40">SUM(F108:F110)</f>
        <v>695.21434099999988</v>
      </c>
      <c r="H111" s="39">
        <f t="shared" ref="H111:I111" si="41">SUM(H108:H110)</f>
        <v>-143</v>
      </c>
      <c r="I111" s="39">
        <f t="shared" si="41"/>
        <v>-98.4</v>
      </c>
      <c r="K111" s="39">
        <f>SUM(K108:K110)</f>
        <v>473.67593285344094</v>
      </c>
      <c r="L111" s="39">
        <f>SUM(L108:L110)</f>
        <v>596.8143409999999</v>
      </c>
    </row>
    <row r="112" spans="3:12">
      <c r="C112" s="249" t="s">
        <v>167</v>
      </c>
      <c r="E112" s="248">
        <f t="shared" ref="E112" si="42">+E111+E103+E98</f>
        <v>2213.8759328534411</v>
      </c>
      <c r="F112" s="248">
        <f t="shared" ref="F112" si="43">+F111+F103+F98</f>
        <v>2307.9143409999997</v>
      </c>
      <c r="H112" s="248">
        <f t="shared" ref="H112:I112" si="44">+H111+H103+H98</f>
        <v>-6.0999999999999943</v>
      </c>
      <c r="I112" s="248">
        <f t="shared" si="44"/>
        <v>63.799999999999983</v>
      </c>
      <c r="K112" s="248">
        <f>+K111+K103+K98</f>
        <v>2207.7759328534412</v>
      </c>
      <c r="L112" s="248">
        <f>+L111+L103+L98</f>
        <v>2371.7143409999999</v>
      </c>
    </row>
    <row r="114" spans="3:13">
      <c r="C114" s="264"/>
      <c r="D114" s="265"/>
      <c r="E114" s="266"/>
      <c r="F114" s="266"/>
      <c r="G114" s="265"/>
      <c r="H114" s="274"/>
      <c r="I114" s="266"/>
      <c r="J114" s="265"/>
      <c r="K114" s="266"/>
      <c r="L114" s="266"/>
    </row>
    <row r="117" spans="3:13" ht="18.75">
      <c r="C117" s="277" t="s">
        <v>185</v>
      </c>
      <c r="D117" s="277"/>
      <c r="E117" s="277"/>
      <c r="F117" s="277"/>
      <c r="G117" s="277"/>
      <c r="H117" s="277"/>
      <c r="I117" s="277"/>
      <c r="J117" s="277"/>
      <c r="K117" s="277"/>
      <c r="L117" s="277"/>
      <c r="M117" s="263"/>
    </row>
    <row r="118" spans="3:13" ht="15.75" thickBot="1">
      <c r="C118" s="12"/>
      <c r="D118" s="12"/>
      <c r="E118" s="12"/>
      <c r="F118" s="12"/>
    </row>
    <row r="119" spans="3:13">
      <c r="E119" s="288" t="s">
        <v>11</v>
      </c>
      <c r="F119" s="288"/>
      <c r="G119" s="286"/>
      <c r="H119" s="286"/>
      <c r="I119" s="286"/>
      <c r="J119" s="286"/>
      <c r="K119" s="286"/>
      <c r="L119" s="286"/>
    </row>
    <row r="120" spans="3:13">
      <c r="E120" s="284" t="s">
        <v>0</v>
      </c>
      <c r="F120" s="284"/>
      <c r="G120" s="284"/>
      <c r="H120" s="284"/>
      <c r="I120" s="284"/>
      <c r="J120" s="284"/>
      <c r="K120" s="284"/>
      <c r="L120" s="284"/>
    </row>
    <row r="121" spans="3:13">
      <c r="E121" s="109">
        <v>2020</v>
      </c>
      <c r="F121" s="109">
        <v>2019</v>
      </c>
      <c r="G121" s="5"/>
      <c r="H121" s="109">
        <v>2020</v>
      </c>
      <c r="I121" s="109">
        <v>2019</v>
      </c>
      <c r="K121" s="109">
        <v>2020</v>
      </c>
      <c r="L121" s="109">
        <v>2019</v>
      </c>
    </row>
    <row r="122" spans="3:13">
      <c r="E122" s="289" t="s">
        <v>85</v>
      </c>
      <c r="F122" s="289"/>
      <c r="G122" s="260"/>
      <c r="H122" s="291" t="s">
        <v>86</v>
      </c>
      <c r="I122" s="291"/>
      <c r="K122" s="291" t="s">
        <v>87</v>
      </c>
      <c r="L122" s="291"/>
    </row>
    <row r="123" spans="3:13">
      <c r="C123" s="88" t="s">
        <v>12</v>
      </c>
      <c r="E123" s="290"/>
      <c r="F123" s="290"/>
      <c r="G123" s="111"/>
      <c r="H123" s="292"/>
      <c r="I123" s="292"/>
      <c r="K123" s="292"/>
      <c r="L123" s="292"/>
    </row>
    <row r="125" spans="3:13">
      <c r="C125" s="164" t="s">
        <v>25</v>
      </c>
      <c r="E125" s="36">
        <f>+K125-H125</f>
        <v>-81.535811216559125</v>
      </c>
      <c r="F125" s="36">
        <f>+L125-I125</f>
        <v>-15.353387000000037</v>
      </c>
      <c r="G125" s="36"/>
      <c r="H125" s="103">
        <f>+H24</f>
        <v>-28.400000000000006</v>
      </c>
      <c r="I125" s="36">
        <f>+I24</f>
        <v>-23.699999999999942</v>
      </c>
      <c r="J125" s="36"/>
      <c r="K125" s="103">
        <f>+CF!E7</f>
        <v>-109.93581121655913</v>
      </c>
      <c r="L125" s="103">
        <f>+CF!G7</f>
        <v>-39.053386999999979</v>
      </c>
    </row>
    <row r="126" spans="3:13">
      <c r="C126" s="165" t="s">
        <v>247</v>
      </c>
      <c r="E126" s="36">
        <f t="shared" ref="E126:E136" si="45">+K126-H126</f>
        <v>119.1</v>
      </c>
      <c r="F126" s="36">
        <f>+L126-I126</f>
        <v>117.50000000000001</v>
      </c>
      <c r="G126" s="36"/>
      <c r="H126" s="103">
        <f>-H16-H15</f>
        <v>-20</v>
      </c>
      <c r="I126" s="36">
        <f>-I15</f>
        <v>0.49999999999998312</v>
      </c>
      <c r="J126" s="36"/>
      <c r="K126" s="103">
        <f>+CF!E8</f>
        <v>99.1</v>
      </c>
      <c r="L126" s="103">
        <f>+CF!G8</f>
        <v>118</v>
      </c>
    </row>
    <row r="127" spans="3:13">
      <c r="C127" s="165" t="s">
        <v>168</v>
      </c>
      <c r="E127" s="36">
        <f t="shared" si="45"/>
        <v>0.8</v>
      </c>
      <c r="F127" s="36">
        <f t="shared" ref="E127:F137" si="46">+L127-I127</f>
        <v>10.1</v>
      </c>
      <c r="G127" s="36"/>
      <c r="H127" s="103">
        <v>0</v>
      </c>
      <c r="I127" s="36">
        <v>0</v>
      </c>
      <c r="J127" s="36"/>
      <c r="K127" s="103">
        <f>+CF!E9</f>
        <v>0.8</v>
      </c>
      <c r="L127" s="103">
        <f>+CF!G9</f>
        <v>10.1</v>
      </c>
    </row>
    <row r="128" spans="3:13">
      <c r="C128" s="165" t="s">
        <v>23</v>
      </c>
      <c r="E128" s="36">
        <f t="shared" si="45"/>
        <v>21.4</v>
      </c>
      <c r="F128" s="36">
        <f t="shared" si="46"/>
        <v>16.8</v>
      </c>
      <c r="G128" s="36"/>
      <c r="H128" s="103">
        <v>0</v>
      </c>
      <c r="I128" s="36">
        <v>0</v>
      </c>
      <c r="J128" s="36"/>
      <c r="K128" s="103">
        <f>+CF!E10</f>
        <v>21.4</v>
      </c>
      <c r="L128" s="103">
        <f>+CF!G10</f>
        <v>16.8</v>
      </c>
    </row>
    <row r="129" spans="3:12">
      <c r="C129" s="165" t="s">
        <v>169</v>
      </c>
      <c r="E129" s="36">
        <f t="shared" si="45"/>
        <v>0</v>
      </c>
      <c r="F129" s="36">
        <f t="shared" si="46"/>
        <v>-1.3</v>
      </c>
      <c r="G129" s="36"/>
      <c r="H129" s="103">
        <v>0</v>
      </c>
      <c r="I129" s="36">
        <v>0</v>
      </c>
      <c r="J129" s="36"/>
      <c r="K129" s="103">
        <f>+CF!E11</f>
        <v>0</v>
      </c>
      <c r="L129" s="103">
        <f>+CF!G11</f>
        <v>-1.3</v>
      </c>
    </row>
    <row r="130" spans="3:12">
      <c r="C130" s="165" t="s">
        <v>170</v>
      </c>
      <c r="E130" s="36">
        <f t="shared" si="45"/>
        <v>-9.5</v>
      </c>
      <c r="F130" s="36">
        <f t="shared" si="46"/>
        <v>-7.6</v>
      </c>
      <c r="G130" s="30"/>
      <c r="H130" s="103">
        <v>0</v>
      </c>
      <c r="I130" s="36">
        <v>0</v>
      </c>
      <c r="J130" s="30"/>
      <c r="K130" s="103">
        <f>+CF!E12</f>
        <v>-9.5</v>
      </c>
      <c r="L130" s="103">
        <f>+CF!G12</f>
        <v>-7.6</v>
      </c>
    </row>
    <row r="131" spans="3:12">
      <c r="C131" s="165" t="s">
        <v>171</v>
      </c>
      <c r="E131" s="36">
        <f t="shared" si="45"/>
        <v>1.4</v>
      </c>
      <c r="F131" s="36">
        <f t="shared" si="46"/>
        <v>2</v>
      </c>
      <c r="G131" s="36"/>
      <c r="H131" s="103">
        <v>0</v>
      </c>
      <c r="I131" s="36">
        <v>0</v>
      </c>
      <c r="J131" s="36"/>
      <c r="K131" s="103">
        <f>+CF!E13</f>
        <v>1.4</v>
      </c>
      <c r="L131" s="103">
        <f>+CF!G13</f>
        <v>2</v>
      </c>
    </row>
    <row r="132" spans="3:12">
      <c r="C132" s="165" t="s">
        <v>268</v>
      </c>
      <c r="E132" s="36">
        <f t="shared" si="45"/>
        <v>22.5</v>
      </c>
      <c r="F132" s="36">
        <f t="shared" si="46"/>
        <v>-38.299999999999997</v>
      </c>
      <c r="G132" s="36"/>
      <c r="H132" s="103">
        <v>33.700000000000003</v>
      </c>
      <c r="I132" s="36">
        <v>-7.5</v>
      </c>
      <c r="J132" s="36"/>
      <c r="K132" s="103">
        <f>+CF!E14</f>
        <v>56.2</v>
      </c>
      <c r="L132" s="103">
        <f>+CF!G14</f>
        <v>-45.8</v>
      </c>
    </row>
    <row r="133" spans="3:12">
      <c r="C133" s="165" t="s">
        <v>172</v>
      </c>
      <c r="E133" s="36">
        <f t="shared" si="45"/>
        <v>-9.7999999999999989</v>
      </c>
      <c r="F133" s="36">
        <f t="shared" si="46"/>
        <v>-12.100000000000001</v>
      </c>
      <c r="G133" s="36"/>
      <c r="H133" s="103">
        <v>14.7</v>
      </c>
      <c r="I133" s="36">
        <v>31.6</v>
      </c>
      <c r="J133" s="36"/>
      <c r="K133" s="103">
        <f>+CF!E15</f>
        <v>4.9000000000000004</v>
      </c>
      <c r="L133" s="103">
        <f>+CF!G15</f>
        <v>19.5</v>
      </c>
    </row>
    <row r="134" spans="3:12">
      <c r="C134" s="165" t="s">
        <v>173</v>
      </c>
      <c r="E134" s="36">
        <f t="shared" si="45"/>
        <v>-13.7</v>
      </c>
      <c r="F134" s="36">
        <f t="shared" si="46"/>
        <v>-3.4</v>
      </c>
      <c r="G134" s="36"/>
      <c r="H134" s="103">
        <v>0</v>
      </c>
      <c r="I134" s="36">
        <v>0</v>
      </c>
      <c r="J134" s="36"/>
      <c r="K134" s="103">
        <f>+CF!E16</f>
        <v>-13.7</v>
      </c>
      <c r="L134" s="103">
        <f>+CF!G16</f>
        <v>-3.4</v>
      </c>
    </row>
    <row r="135" spans="3:12">
      <c r="C135" s="165" t="s">
        <v>174</v>
      </c>
      <c r="E135" s="36">
        <f t="shared" si="45"/>
        <v>19</v>
      </c>
      <c r="F135" s="36">
        <f t="shared" si="46"/>
        <v>40.900000000000013</v>
      </c>
      <c r="G135" s="36"/>
      <c r="H135" s="103">
        <v>0</v>
      </c>
      <c r="I135" s="36">
        <v>-0.9</v>
      </c>
      <c r="J135" s="36"/>
      <c r="K135" s="103">
        <f>+CF!E17</f>
        <v>19</v>
      </c>
      <c r="L135" s="103">
        <f>+CF!G17</f>
        <v>40.000000000000014</v>
      </c>
    </row>
    <row r="136" spans="3:12">
      <c r="C136" s="165" t="s">
        <v>175</v>
      </c>
      <c r="E136" s="36">
        <f t="shared" si="45"/>
        <v>-2.2000000000000002</v>
      </c>
      <c r="F136" s="36">
        <f t="shared" si="46"/>
        <v>-1.1000000000000001</v>
      </c>
      <c r="G136" s="30"/>
      <c r="H136" s="103">
        <v>0</v>
      </c>
      <c r="I136" s="36">
        <v>0</v>
      </c>
      <c r="J136" s="30"/>
      <c r="K136" s="103">
        <f>+CF!E18</f>
        <v>-2.2000000000000002</v>
      </c>
      <c r="L136" s="103">
        <f>+CF!G18</f>
        <v>-1.1000000000000001</v>
      </c>
    </row>
    <row r="137" spans="3:12">
      <c r="C137" s="166" t="s">
        <v>124</v>
      </c>
      <c r="E137" s="104">
        <f t="shared" si="46"/>
        <v>67.464188783440861</v>
      </c>
      <c r="F137" s="104">
        <f t="shared" si="46"/>
        <v>108.14661300000003</v>
      </c>
      <c r="G137" s="36"/>
      <c r="H137" s="104">
        <f>ROUND(SUM(H125:H136),1)</f>
        <v>0</v>
      </c>
      <c r="I137" s="104">
        <f>ROUND(SUM(I125:I136),1)</f>
        <v>0</v>
      </c>
      <c r="J137" s="36"/>
      <c r="K137" s="104">
        <f>+CF!E19</f>
        <v>67.464188783440861</v>
      </c>
      <c r="L137" s="104">
        <f>+CF!G19</f>
        <v>108.14661300000003</v>
      </c>
    </row>
    <row r="138" spans="3:12">
      <c r="C138" s="165" t="s">
        <v>176</v>
      </c>
      <c r="E138" s="36">
        <f t="shared" ref="E138:E143" si="47">+K138-H138</f>
        <v>-64.7</v>
      </c>
      <c r="F138" s="36">
        <f t="shared" ref="F138:F143" si="48">+L138-I138</f>
        <v>-65.7</v>
      </c>
      <c r="G138" s="36"/>
      <c r="H138" s="103">
        <v>0</v>
      </c>
      <c r="I138" s="195">
        <v>0</v>
      </c>
      <c r="J138" s="36"/>
      <c r="K138" s="103">
        <f>+CF!E20</f>
        <v>-64.7</v>
      </c>
      <c r="L138" s="103">
        <f>+CF!G20</f>
        <v>-65.7</v>
      </c>
    </row>
    <row r="139" spans="3:12">
      <c r="C139" s="165" t="s">
        <v>112</v>
      </c>
      <c r="E139" s="36">
        <f t="shared" si="47"/>
        <v>-13.100000000000001</v>
      </c>
      <c r="F139" s="36">
        <f t="shared" si="48"/>
        <v>-18.500000000000004</v>
      </c>
      <c r="G139" s="36"/>
      <c r="H139" s="103">
        <v>0</v>
      </c>
      <c r="I139" s="195">
        <v>0</v>
      </c>
      <c r="J139" s="36"/>
      <c r="K139" s="103">
        <f>+CF!E21</f>
        <v>-13.100000000000001</v>
      </c>
      <c r="L139" s="103">
        <f>+CF!G21</f>
        <v>-18.500000000000004</v>
      </c>
    </row>
    <row r="140" spans="3:12">
      <c r="C140" s="165" t="s">
        <v>177</v>
      </c>
      <c r="E140" s="36">
        <f t="shared" si="47"/>
        <v>-2</v>
      </c>
      <c r="F140" s="36">
        <f t="shared" si="48"/>
        <v>-1.5</v>
      </c>
      <c r="G140" s="36"/>
      <c r="H140" s="103">
        <v>0</v>
      </c>
      <c r="I140" s="195">
        <v>0</v>
      </c>
      <c r="J140" s="36"/>
      <c r="K140" s="103">
        <f>+CF!E22</f>
        <v>-2</v>
      </c>
      <c r="L140" s="103">
        <f>+CF!G22</f>
        <v>-1.5</v>
      </c>
    </row>
    <row r="141" spans="3:12">
      <c r="C141" s="165" t="s">
        <v>265</v>
      </c>
      <c r="E141" s="36">
        <f t="shared" si="47"/>
        <v>0</v>
      </c>
      <c r="F141" s="36">
        <f t="shared" si="48"/>
        <v>0</v>
      </c>
      <c r="G141" s="36"/>
      <c r="H141" s="103">
        <v>0</v>
      </c>
      <c r="I141" s="195">
        <v>0</v>
      </c>
      <c r="J141" s="36"/>
      <c r="K141" s="103">
        <f>+CF!E23</f>
        <v>0</v>
      </c>
      <c r="L141" s="103">
        <f>+CF!G23</f>
        <v>0</v>
      </c>
    </row>
    <row r="142" spans="3:12">
      <c r="C142" s="66" t="s">
        <v>178</v>
      </c>
      <c r="E142" s="36">
        <f t="shared" si="47"/>
        <v>24.7</v>
      </c>
      <c r="F142" s="36">
        <f t="shared" si="48"/>
        <v>24.5</v>
      </c>
      <c r="G142" s="30"/>
      <c r="H142" s="103">
        <v>0</v>
      </c>
      <c r="I142" s="195">
        <v>0</v>
      </c>
      <c r="J142" s="30"/>
      <c r="K142" s="103">
        <f>+CF!E24</f>
        <v>24.7</v>
      </c>
      <c r="L142" s="103">
        <f>+CF!G24</f>
        <v>24.5</v>
      </c>
    </row>
    <row r="143" spans="3:12">
      <c r="C143" s="166" t="s">
        <v>179</v>
      </c>
      <c r="E143" s="104">
        <f t="shared" si="47"/>
        <v>-55.100000000000009</v>
      </c>
      <c r="F143" s="104">
        <f t="shared" si="48"/>
        <v>-61.2</v>
      </c>
      <c r="G143" s="36"/>
      <c r="H143" s="104">
        <f>SUM(H138:H142)</f>
        <v>0</v>
      </c>
      <c r="I143" s="268">
        <f>SUM(I138:I142)</f>
        <v>0</v>
      </c>
      <c r="J143" s="36"/>
      <c r="K143" s="104">
        <f>+CF!E25</f>
        <v>-55.100000000000009</v>
      </c>
      <c r="L143" s="104">
        <f>+CF!G25</f>
        <v>-61.2</v>
      </c>
    </row>
    <row r="144" spans="3:12">
      <c r="C144" s="267" t="s">
        <v>278</v>
      </c>
      <c r="E144" s="36">
        <f t="shared" ref="E144" si="49">+K144-H144</f>
        <v>0</v>
      </c>
      <c r="F144" s="36">
        <f t="shared" ref="F144" si="50">+L144-I144</f>
        <v>0</v>
      </c>
      <c r="G144" s="36"/>
      <c r="H144" s="103">
        <v>0</v>
      </c>
      <c r="I144" s="195">
        <v>0</v>
      </c>
      <c r="J144" s="36"/>
      <c r="K144" s="36">
        <f>+CF!E26</f>
        <v>0</v>
      </c>
      <c r="L144" s="36">
        <f>+CF!G26</f>
        <v>0</v>
      </c>
    </row>
    <row r="145" spans="3:12">
      <c r="C145" s="165" t="s">
        <v>249</v>
      </c>
      <c r="E145" s="36">
        <f t="shared" ref="E145:E151" si="51">+K145-H145</f>
        <v>-17</v>
      </c>
      <c r="F145" s="36">
        <f t="shared" ref="F145:F151" si="52">+L145-I145</f>
        <v>-16.5</v>
      </c>
      <c r="G145" s="36"/>
      <c r="H145" s="103">
        <v>0</v>
      </c>
      <c r="I145" s="195">
        <v>0</v>
      </c>
      <c r="J145" s="36"/>
      <c r="K145" s="36">
        <f>+CF!E27</f>
        <v>-17</v>
      </c>
      <c r="L145" s="36">
        <f>+CF!G27</f>
        <v>-16.5</v>
      </c>
    </row>
    <row r="146" spans="3:12">
      <c r="C146" s="165" t="s">
        <v>199</v>
      </c>
      <c r="E146" s="36">
        <f t="shared" si="51"/>
        <v>-14</v>
      </c>
      <c r="F146" s="36">
        <f t="shared" si="52"/>
        <v>-12.7</v>
      </c>
      <c r="G146" s="36"/>
      <c r="H146" s="103">
        <v>0</v>
      </c>
      <c r="I146" s="195">
        <v>0</v>
      </c>
      <c r="J146" s="36"/>
      <c r="K146" s="36">
        <f>+CF!E28</f>
        <v>-14</v>
      </c>
      <c r="L146" s="36">
        <f>+CF!G28</f>
        <v>-12.7</v>
      </c>
    </row>
    <row r="147" spans="3:12">
      <c r="C147" s="165" t="s">
        <v>180</v>
      </c>
      <c r="E147" s="36">
        <f t="shared" si="51"/>
        <v>0</v>
      </c>
      <c r="F147" s="36">
        <f t="shared" si="52"/>
        <v>-60</v>
      </c>
      <c r="G147" s="36"/>
      <c r="H147" s="103">
        <v>0</v>
      </c>
      <c r="I147" s="195">
        <v>0</v>
      </c>
      <c r="J147" s="36"/>
      <c r="K147" s="36">
        <f>+CF!E29</f>
        <v>0</v>
      </c>
      <c r="L147" s="36">
        <f>+CF!G29</f>
        <v>-60</v>
      </c>
    </row>
    <row r="148" spans="3:12">
      <c r="C148" s="165" t="s">
        <v>279</v>
      </c>
      <c r="E148" s="36">
        <f t="shared" ref="E148" si="53">+K148-H148</f>
        <v>0</v>
      </c>
      <c r="F148" s="36">
        <f t="shared" ref="F148" si="54">+L148-I148</f>
        <v>0</v>
      </c>
      <c r="G148" s="36"/>
      <c r="H148" s="103">
        <v>0</v>
      </c>
      <c r="I148" s="195">
        <v>0</v>
      </c>
      <c r="J148" s="36"/>
      <c r="K148" s="36">
        <f>+CF!E30</f>
        <v>0</v>
      </c>
      <c r="L148" s="36">
        <f>+CF!G30</f>
        <v>0</v>
      </c>
    </row>
    <row r="149" spans="3:12">
      <c r="C149" s="165" t="s">
        <v>248</v>
      </c>
      <c r="E149" s="36">
        <f t="shared" si="51"/>
        <v>-10.7</v>
      </c>
      <c r="F149" s="36">
        <f t="shared" si="52"/>
        <v>-11.4</v>
      </c>
      <c r="G149" s="36"/>
      <c r="H149" s="103">
        <v>0</v>
      </c>
      <c r="I149" s="195">
        <v>0</v>
      </c>
      <c r="J149" s="36"/>
      <c r="K149" s="36">
        <f>+CF!E31</f>
        <v>-10.7</v>
      </c>
      <c r="L149" s="36">
        <f>+CF!G31</f>
        <v>-11.4</v>
      </c>
    </row>
    <row r="150" spans="3:12">
      <c r="C150" s="165" t="s">
        <v>235</v>
      </c>
      <c r="E150" s="36">
        <f t="shared" si="51"/>
        <v>-2.7</v>
      </c>
      <c r="F150" s="36">
        <f t="shared" si="52"/>
        <v>-3.5</v>
      </c>
      <c r="G150" s="30"/>
      <c r="H150" s="103">
        <v>0</v>
      </c>
      <c r="I150" s="195">
        <v>0</v>
      </c>
      <c r="J150" s="30"/>
      <c r="K150" s="36">
        <f>+CF!E32</f>
        <v>-2.7</v>
      </c>
      <c r="L150" s="36">
        <f>+CF!G32</f>
        <v>-3.5</v>
      </c>
    </row>
    <row r="151" spans="3:12">
      <c r="C151" s="166" t="s">
        <v>181</v>
      </c>
      <c r="E151" s="104">
        <f t="shared" si="51"/>
        <v>-44.400000000000006</v>
      </c>
      <c r="F151" s="104">
        <f t="shared" si="52"/>
        <v>-104.10000000000001</v>
      </c>
      <c r="G151" s="36"/>
      <c r="H151" s="104">
        <f>SUM(H144:H150)</f>
        <v>0</v>
      </c>
      <c r="I151" s="268">
        <f>SUM(I144:I150)</f>
        <v>0</v>
      </c>
      <c r="J151" s="36"/>
      <c r="K151" s="104">
        <f>+CF!E33</f>
        <v>-44.400000000000006</v>
      </c>
      <c r="L151" s="104">
        <f>+CF!G33</f>
        <v>-104.10000000000001</v>
      </c>
    </row>
    <row r="152" spans="3:12">
      <c r="C152" s="165" t="s">
        <v>182</v>
      </c>
      <c r="E152" s="36">
        <f t="shared" ref="E152:E154" si="55">+K152-H152</f>
        <v>-32.035811216559154</v>
      </c>
      <c r="F152" s="36">
        <f t="shared" ref="F152:F154" si="56">+L152-I152</f>
        <v>-57.153386999999981</v>
      </c>
      <c r="G152" s="36"/>
      <c r="H152" s="103">
        <f>+H151+H143+H137</f>
        <v>0</v>
      </c>
      <c r="I152" s="195">
        <f>+I151+I143+I137</f>
        <v>0</v>
      </c>
      <c r="J152" s="36"/>
      <c r="K152" s="36">
        <f>+CF!E34</f>
        <v>-32.035811216559154</v>
      </c>
      <c r="L152" s="36">
        <f>+CF!G34</f>
        <v>-57.153386999999981</v>
      </c>
    </row>
    <row r="153" spans="3:12">
      <c r="C153" s="165" t="s">
        <v>183</v>
      </c>
      <c r="E153" s="36">
        <f t="shared" si="55"/>
        <v>266.89999999999998</v>
      </c>
      <c r="F153" s="36">
        <f t="shared" si="56"/>
        <v>90.4</v>
      </c>
      <c r="G153" s="36"/>
      <c r="H153" s="103">
        <v>0</v>
      </c>
      <c r="I153" s="195">
        <v>0</v>
      </c>
      <c r="J153" s="36"/>
      <c r="K153" s="36">
        <f>+CF!E35</f>
        <v>266.89999999999998</v>
      </c>
      <c r="L153" s="36">
        <f>+CF!G35</f>
        <v>90.4</v>
      </c>
    </row>
    <row r="154" spans="3:12">
      <c r="C154" s="166" t="s">
        <v>184</v>
      </c>
      <c r="E154" s="104">
        <f t="shared" si="55"/>
        <v>234.86418878344082</v>
      </c>
      <c r="F154" s="104">
        <f t="shared" si="56"/>
        <v>33.246613000000025</v>
      </c>
      <c r="G154" s="36"/>
      <c r="H154" s="104">
        <f>SUM(H152:H153)</f>
        <v>0</v>
      </c>
      <c r="I154" s="268">
        <f>SUM(I152:I153)</f>
        <v>0</v>
      </c>
      <c r="J154" s="36"/>
      <c r="K154" s="104">
        <f>+CF!E36</f>
        <v>234.86418878344082</v>
      </c>
      <c r="L154" s="104">
        <f>+CF!G36</f>
        <v>33.246613000000025</v>
      </c>
    </row>
    <row r="156" spans="3:12">
      <c r="C156" s="264"/>
      <c r="D156" s="265"/>
      <c r="E156" s="266"/>
      <c r="F156" s="266"/>
      <c r="G156" s="265"/>
      <c r="H156" s="266"/>
      <c r="I156" s="266"/>
      <c r="J156" s="265"/>
      <c r="K156" s="266"/>
      <c r="L156" s="266"/>
    </row>
    <row r="157" spans="3:12" ht="15.75" thickBot="1">
      <c r="C157" s="12"/>
      <c r="D157" s="12"/>
      <c r="E157" s="12"/>
      <c r="F157" s="12"/>
    </row>
    <row r="158" spans="3:12">
      <c r="E158" s="288" t="s">
        <v>217</v>
      </c>
      <c r="F158" s="288"/>
      <c r="G158" s="286"/>
      <c r="H158" s="286"/>
      <c r="I158" s="286"/>
      <c r="J158" s="286"/>
      <c r="K158" s="286"/>
      <c r="L158" s="286"/>
    </row>
    <row r="159" spans="3:12">
      <c r="E159" s="284" t="s">
        <v>0</v>
      </c>
      <c r="F159" s="284"/>
      <c r="G159" s="284"/>
      <c r="H159" s="284"/>
      <c r="I159" s="284"/>
      <c r="J159" s="284"/>
      <c r="K159" s="284"/>
      <c r="L159" s="284"/>
    </row>
    <row r="160" spans="3:12">
      <c r="E160" s="109">
        <v>2020</v>
      </c>
      <c r="F160" s="109">
        <v>2019</v>
      </c>
      <c r="G160" s="5"/>
      <c r="H160" s="109">
        <v>2020</v>
      </c>
      <c r="I160" s="109">
        <v>2019</v>
      </c>
      <c r="K160" s="109">
        <v>2020</v>
      </c>
      <c r="L160" s="109">
        <v>2019</v>
      </c>
    </row>
    <row r="161" spans="3:12">
      <c r="E161" s="289" t="s">
        <v>85</v>
      </c>
      <c r="F161" s="289"/>
      <c r="G161" s="269"/>
      <c r="H161" s="291" t="s">
        <v>86</v>
      </c>
      <c r="I161" s="291"/>
      <c r="K161" s="291" t="s">
        <v>87</v>
      </c>
      <c r="L161" s="291"/>
    </row>
    <row r="162" spans="3:12">
      <c r="C162" s="88" t="s">
        <v>12</v>
      </c>
      <c r="E162" s="290"/>
      <c r="F162" s="290"/>
      <c r="G162" s="111"/>
      <c r="H162" s="292"/>
      <c r="I162" s="292"/>
      <c r="K162" s="292"/>
      <c r="L162" s="292"/>
    </row>
    <row r="164" spans="3:12">
      <c r="C164" s="164" t="s">
        <v>25</v>
      </c>
      <c r="E164" s="36">
        <f>+K164-H164</f>
        <v>-181.05693072655919</v>
      </c>
      <c r="F164" s="36">
        <f>+L164-I164</f>
        <v>-63.985658999999998</v>
      </c>
      <c r="G164" s="36"/>
      <c r="H164" s="103">
        <f>+H50</f>
        <v>-44</v>
      </c>
      <c r="I164" s="36">
        <f>+I50</f>
        <v>-39.699999999999974</v>
      </c>
      <c r="J164" s="36"/>
      <c r="K164" s="36">
        <f>CF!I7</f>
        <v>-225.05693072655919</v>
      </c>
      <c r="L164" s="36">
        <f>CF!K7</f>
        <v>-103.68565899999997</v>
      </c>
    </row>
    <row r="165" spans="3:12">
      <c r="C165" s="165" t="s">
        <v>247</v>
      </c>
      <c r="E165" s="36">
        <f t="shared" ref="E165:E193" si="57">+K165-H165</f>
        <v>266.8</v>
      </c>
      <c r="F165" s="36">
        <f>+L165-I165</f>
        <v>213.5</v>
      </c>
      <c r="G165" s="36"/>
      <c r="H165" s="103">
        <f>-H46-H45</f>
        <v>-43.900000000000006</v>
      </c>
      <c r="I165" s="36">
        <f>-I45-I46</f>
        <v>3.9000000000000172</v>
      </c>
      <c r="J165" s="36"/>
      <c r="K165" s="36">
        <f>CF!I8</f>
        <v>222.9</v>
      </c>
      <c r="L165" s="36">
        <f>CF!K8</f>
        <v>217.4</v>
      </c>
    </row>
    <row r="166" spans="3:12">
      <c r="C166" s="165" t="s">
        <v>168</v>
      </c>
      <c r="E166" s="36">
        <f t="shared" si="57"/>
        <v>26.8</v>
      </c>
      <c r="F166" s="36">
        <f t="shared" ref="F166:F193" si="58">+L166-I166</f>
        <v>13.9</v>
      </c>
      <c r="G166" s="36"/>
      <c r="H166" s="103">
        <v>0</v>
      </c>
      <c r="I166" s="36">
        <v>0</v>
      </c>
      <c r="J166" s="36"/>
      <c r="K166" s="36">
        <f>CF!I9</f>
        <v>26.8</v>
      </c>
      <c r="L166" s="36">
        <f>CF!K9</f>
        <v>13.9</v>
      </c>
    </row>
    <row r="167" spans="3:12">
      <c r="C167" s="165" t="s">
        <v>23</v>
      </c>
      <c r="E167" s="36">
        <f t="shared" si="57"/>
        <v>37.799999999999997</v>
      </c>
      <c r="F167" s="36">
        <f t="shared" si="58"/>
        <v>35.1</v>
      </c>
      <c r="G167" s="36"/>
      <c r="H167" s="103">
        <v>0</v>
      </c>
      <c r="I167" s="36">
        <v>0</v>
      </c>
      <c r="J167" s="36"/>
      <c r="K167" s="36">
        <f>CF!I10</f>
        <v>37.799999999999997</v>
      </c>
      <c r="L167" s="36">
        <f>CF!K10</f>
        <v>35.1</v>
      </c>
    </row>
    <row r="168" spans="3:12">
      <c r="C168" s="165" t="s">
        <v>169</v>
      </c>
      <c r="E168" s="36">
        <f t="shared" si="57"/>
        <v>0.3</v>
      </c>
      <c r="F168" s="36">
        <f t="shared" si="58"/>
        <v>-1.3</v>
      </c>
      <c r="G168" s="36"/>
      <c r="H168" s="103">
        <v>0</v>
      </c>
      <c r="I168" s="36">
        <v>0</v>
      </c>
      <c r="J168" s="36"/>
      <c r="K168" s="36">
        <f>CF!I11</f>
        <v>0.3</v>
      </c>
      <c r="L168" s="36">
        <f>CF!K11</f>
        <v>-1.3</v>
      </c>
    </row>
    <row r="169" spans="3:12">
      <c r="C169" s="165" t="s">
        <v>170</v>
      </c>
      <c r="E169" s="36">
        <f t="shared" si="57"/>
        <v>-14.7</v>
      </c>
      <c r="F169" s="36">
        <f t="shared" si="58"/>
        <v>-23.6</v>
      </c>
      <c r="G169" s="30"/>
      <c r="H169" s="103">
        <v>0</v>
      </c>
      <c r="I169" s="36">
        <v>0</v>
      </c>
      <c r="J169" s="30"/>
      <c r="K169" s="36">
        <f>CF!I12</f>
        <v>-14.7</v>
      </c>
      <c r="L169" s="36">
        <f>CF!K12</f>
        <v>-23.6</v>
      </c>
    </row>
    <row r="170" spans="3:12">
      <c r="C170" s="165" t="s">
        <v>171</v>
      </c>
      <c r="E170" s="36">
        <f t="shared" si="57"/>
        <v>-6.6999999999999993</v>
      </c>
      <c r="F170" s="36">
        <f t="shared" si="58"/>
        <v>3.7</v>
      </c>
      <c r="G170" s="36"/>
      <c r="H170" s="103">
        <v>0</v>
      </c>
      <c r="I170" s="36">
        <v>0</v>
      </c>
      <c r="J170" s="36"/>
      <c r="K170" s="36">
        <f>CF!I13</f>
        <v>-6.6999999999999993</v>
      </c>
      <c r="L170" s="36">
        <f>CF!K13</f>
        <v>3.7</v>
      </c>
    </row>
    <row r="171" spans="3:12">
      <c r="C171" s="165" t="s">
        <v>268</v>
      </c>
      <c r="E171" s="36">
        <f t="shared" si="57"/>
        <v>127.7</v>
      </c>
      <c r="F171" s="36">
        <f t="shared" si="58"/>
        <v>56</v>
      </c>
      <c r="G171" s="36"/>
      <c r="H171" s="103">
        <v>45.7</v>
      </c>
      <c r="I171" s="36">
        <v>-16.100000000000001</v>
      </c>
      <c r="J171" s="36"/>
      <c r="K171" s="36">
        <f>CF!I14</f>
        <v>173.4</v>
      </c>
      <c r="L171" s="36">
        <f>CF!K14</f>
        <v>39.9</v>
      </c>
    </row>
    <row r="172" spans="3:12">
      <c r="C172" s="165" t="s">
        <v>172</v>
      </c>
      <c r="E172" s="36">
        <f t="shared" si="57"/>
        <v>-11.5</v>
      </c>
      <c r="F172" s="36">
        <f t="shared" si="58"/>
        <v>-50.1</v>
      </c>
      <c r="G172" s="36"/>
      <c r="H172" s="103">
        <v>43.7</v>
      </c>
      <c r="I172" s="36">
        <v>53.2</v>
      </c>
      <c r="J172" s="36"/>
      <c r="K172" s="36">
        <f>CF!I15</f>
        <v>32.200000000000003</v>
      </c>
      <c r="L172" s="36">
        <f>CF!K15</f>
        <v>3.1</v>
      </c>
    </row>
    <row r="173" spans="3:12">
      <c r="C173" s="165" t="s">
        <v>173</v>
      </c>
      <c r="E173" s="36">
        <f t="shared" si="57"/>
        <v>-0.59999999999999964</v>
      </c>
      <c r="F173" s="36">
        <f t="shared" si="58"/>
        <v>-14.8</v>
      </c>
      <c r="G173" s="36"/>
      <c r="H173" s="103"/>
      <c r="I173" s="36">
        <v>0</v>
      </c>
      <c r="J173" s="36"/>
      <c r="K173" s="36">
        <f>CF!I16</f>
        <v>-0.59999999999999964</v>
      </c>
      <c r="L173" s="36">
        <f>CF!K16</f>
        <v>-14.8</v>
      </c>
    </row>
    <row r="174" spans="3:12">
      <c r="C174" s="165" t="s">
        <v>174</v>
      </c>
      <c r="E174" s="36">
        <f t="shared" si="57"/>
        <v>4.1000000000000014</v>
      </c>
      <c r="F174" s="36">
        <f t="shared" si="58"/>
        <v>58.099999999999994</v>
      </c>
      <c r="G174" s="36"/>
      <c r="H174" s="103">
        <v>-1.5</v>
      </c>
      <c r="I174" s="36">
        <v>-1.3</v>
      </c>
      <c r="J174" s="36"/>
      <c r="K174" s="36">
        <f>CF!I17</f>
        <v>2.6000000000000014</v>
      </c>
      <c r="L174" s="36">
        <f>CF!K17</f>
        <v>56.8</v>
      </c>
    </row>
    <row r="175" spans="3:12">
      <c r="C175" s="165" t="s">
        <v>175</v>
      </c>
      <c r="E175" s="36">
        <f t="shared" si="57"/>
        <v>-5.5</v>
      </c>
      <c r="F175" s="36">
        <f t="shared" si="58"/>
        <v>1.1000000000000001</v>
      </c>
      <c r="G175" s="30"/>
      <c r="H175" s="103">
        <v>0</v>
      </c>
      <c r="I175" s="36">
        <v>0</v>
      </c>
      <c r="J175" s="30"/>
      <c r="K175" s="36">
        <f>CF!I18</f>
        <v>-5.5</v>
      </c>
      <c r="L175" s="36">
        <f>CF!K18</f>
        <v>1.1000000000000001</v>
      </c>
    </row>
    <row r="176" spans="3:12">
      <c r="C176" s="166" t="s">
        <v>124</v>
      </c>
      <c r="E176" s="104">
        <f t="shared" si="57"/>
        <v>243.44306927344081</v>
      </c>
      <c r="F176" s="104">
        <f t="shared" si="58"/>
        <v>227.614341</v>
      </c>
      <c r="G176" s="36"/>
      <c r="H176" s="104">
        <f>ROUND(SUM(H164:H175),1)</f>
        <v>0</v>
      </c>
      <c r="I176" s="104">
        <f>ROUND(SUM(I164:I175),1)</f>
        <v>0</v>
      </c>
      <c r="J176" s="36"/>
      <c r="K176" s="104">
        <f>CF!I19</f>
        <v>243.44306927344081</v>
      </c>
      <c r="L176" s="104">
        <f>CF!K19</f>
        <v>227.614341</v>
      </c>
    </row>
    <row r="177" spans="3:12">
      <c r="C177" s="165" t="s">
        <v>176</v>
      </c>
      <c r="E177" s="36">
        <f t="shared" si="57"/>
        <v>-132.30000000000001</v>
      </c>
      <c r="F177" s="36">
        <f t="shared" si="58"/>
        <v>-127.8</v>
      </c>
      <c r="G177" s="36"/>
      <c r="H177" s="103">
        <v>0</v>
      </c>
      <c r="I177" s="195">
        <v>0</v>
      </c>
      <c r="J177" s="36"/>
      <c r="K177" s="36">
        <f>CF!I20</f>
        <v>-132.30000000000001</v>
      </c>
      <c r="L177" s="36">
        <f>CF!K20</f>
        <v>-127.8</v>
      </c>
    </row>
    <row r="178" spans="3:12">
      <c r="C178" s="165" t="s">
        <v>112</v>
      </c>
      <c r="E178" s="36">
        <f t="shared" si="57"/>
        <v>-23.5</v>
      </c>
      <c r="F178" s="36">
        <f t="shared" si="58"/>
        <v>-28.200000000000003</v>
      </c>
      <c r="G178" s="36"/>
      <c r="H178" s="103">
        <v>0</v>
      </c>
      <c r="I178" s="195">
        <v>0</v>
      </c>
      <c r="J178" s="36"/>
      <c r="K178" s="36">
        <f>CF!I21</f>
        <v>-23.5</v>
      </c>
      <c r="L178" s="36">
        <f>CF!K21</f>
        <v>-28.200000000000003</v>
      </c>
    </row>
    <row r="179" spans="3:12">
      <c r="C179" s="165" t="s">
        <v>177</v>
      </c>
      <c r="E179" s="36">
        <f t="shared" si="57"/>
        <v>-4.8</v>
      </c>
      <c r="F179" s="36">
        <f t="shared" si="58"/>
        <v>-6.8</v>
      </c>
      <c r="G179" s="36"/>
      <c r="H179" s="103">
        <v>0</v>
      </c>
      <c r="I179" s="195">
        <v>0</v>
      </c>
      <c r="J179" s="36"/>
      <c r="K179" s="36">
        <f>CF!I22</f>
        <v>-4.8</v>
      </c>
      <c r="L179" s="36">
        <f>CF!K22</f>
        <v>-6.8</v>
      </c>
    </row>
    <row r="180" spans="3:12">
      <c r="C180" s="165" t="s">
        <v>265</v>
      </c>
      <c r="E180" s="36">
        <f t="shared" si="57"/>
        <v>0</v>
      </c>
      <c r="F180" s="36">
        <f t="shared" si="58"/>
        <v>-0.5</v>
      </c>
      <c r="G180" s="36"/>
      <c r="H180" s="103">
        <v>0</v>
      </c>
      <c r="I180" s="195">
        <v>0</v>
      </c>
      <c r="J180" s="36"/>
      <c r="K180" s="36">
        <f>CF!I23</f>
        <v>0</v>
      </c>
      <c r="L180" s="36">
        <f>CF!K23</f>
        <v>-0.5</v>
      </c>
    </row>
    <row r="181" spans="3:12">
      <c r="C181" s="66" t="s">
        <v>178</v>
      </c>
      <c r="E181" s="36">
        <f t="shared" si="57"/>
        <v>25.099999999999998</v>
      </c>
      <c r="F181" s="36">
        <f t="shared" si="58"/>
        <v>69.099999999999994</v>
      </c>
      <c r="G181" s="30"/>
      <c r="H181" s="103">
        <v>0</v>
      </c>
      <c r="I181" s="195">
        <v>0</v>
      </c>
      <c r="J181" s="30"/>
      <c r="K181" s="36">
        <f>CF!I24</f>
        <v>25.099999999999998</v>
      </c>
      <c r="L181" s="36">
        <f>CF!K24</f>
        <v>69.099999999999994</v>
      </c>
    </row>
    <row r="182" spans="3:12">
      <c r="C182" s="166" t="s">
        <v>179</v>
      </c>
      <c r="E182" s="104">
        <f t="shared" si="57"/>
        <v>-135.50000000000003</v>
      </c>
      <c r="F182" s="104">
        <f t="shared" si="58"/>
        <v>-94.200000000000017</v>
      </c>
      <c r="G182" s="36"/>
      <c r="H182" s="104">
        <f>SUM(H177:H181)</f>
        <v>0</v>
      </c>
      <c r="I182" s="268">
        <f>SUM(I177:I181)</f>
        <v>0</v>
      </c>
      <c r="J182" s="36"/>
      <c r="K182" s="104">
        <f>CF!I25</f>
        <v>-135.50000000000003</v>
      </c>
      <c r="L182" s="104">
        <f>CF!K25</f>
        <v>-94.200000000000017</v>
      </c>
    </row>
    <row r="183" spans="3:12">
      <c r="C183" s="267" t="s">
        <v>278</v>
      </c>
      <c r="E183" s="36">
        <f t="shared" si="57"/>
        <v>124.2</v>
      </c>
      <c r="F183" s="36">
        <f t="shared" si="58"/>
        <v>0</v>
      </c>
      <c r="G183" s="36"/>
      <c r="H183" s="103">
        <v>0</v>
      </c>
      <c r="I183" s="195">
        <v>0</v>
      </c>
      <c r="J183" s="36"/>
      <c r="K183" s="36">
        <f>CF!I26</f>
        <v>124.2</v>
      </c>
      <c r="L183" s="36">
        <f>CF!K26</f>
        <v>0</v>
      </c>
    </row>
    <row r="184" spans="3:12">
      <c r="C184" s="165" t="s">
        <v>249</v>
      </c>
      <c r="E184" s="36">
        <f t="shared" si="57"/>
        <v>-32.6</v>
      </c>
      <c r="F184" s="36">
        <f t="shared" si="58"/>
        <v>-28.9</v>
      </c>
      <c r="G184" s="36"/>
      <c r="H184" s="103">
        <v>0</v>
      </c>
      <c r="I184" s="195">
        <v>0</v>
      </c>
      <c r="J184" s="36"/>
      <c r="K184" s="36">
        <f>CF!I27</f>
        <v>-32.6</v>
      </c>
      <c r="L184" s="36">
        <f>CF!K27</f>
        <v>-28.9</v>
      </c>
    </row>
    <row r="185" spans="3:12">
      <c r="C185" s="165" t="s">
        <v>199</v>
      </c>
      <c r="E185" s="36">
        <f t="shared" si="57"/>
        <v>-240.3</v>
      </c>
      <c r="F185" s="36">
        <f t="shared" si="58"/>
        <v>-25.6</v>
      </c>
      <c r="G185" s="36"/>
      <c r="H185" s="103">
        <v>0</v>
      </c>
      <c r="I185" s="195">
        <v>0</v>
      </c>
      <c r="J185" s="36"/>
      <c r="K185" s="36">
        <f>CF!I28</f>
        <v>-240.3</v>
      </c>
      <c r="L185" s="36">
        <f>CF!K28</f>
        <v>-25.6</v>
      </c>
    </row>
    <row r="186" spans="3:12">
      <c r="C186" s="165" t="s">
        <v>180</v>
      </c>
      <c r="E186" s="36">
        <f t="shared" si="57"/>
        <v>170</v>
      </c>
      <c r="F186" s="36">
        <f t="shared" si="58"/>
        <v>-90</v>
      </c>
      <c r="G186" s="36"/>
      <c r="H186" s="103">
        <v>0</v>
      </c>
      <c r="I186" s="195">
        <v>0</v>
      </c>
      <c r="J186" s="36"/>
      <c r="K186" s="36">
        <f>CF!I29</f>
        <v>170</v>
      </c>
      <c r="L186" s="36">
        <f>CF!K29</f>
        <v>-90</v>
      </c>
    </row>
    <row r="187" spans="3:12">
      <c r="C187" s="165" t="s">
        <v>283</v>
      </c>
      <c r="E187" s="36">
        <f t="shared" si="57"/>
        <v>91.9</v>
      </c>
      <c r="F187" s="36">
        <f t="shared" si="58"/>
        <v>0</v>
      </c>
      <c r="G187" s="36"/>
      <c r="H187" s="103">
        <v>0</v>
      </c>
      <c r="I187" s="195">
        <v>0</v>
      </c>
      <c r="J187" s="36"/>
      <c r="K187" s="36">
        <f>CF!I30</f>
        <v>91.9</v>
      </c>
      <c r="L187" s="36">
        <f>CF!K30</f>
        <v>0</v>
      </c>
    </row>
    <row r="188" spans="3:12">
      <c r="C188" s="165" t="s">
        <v>248</v>
      </c>
      <c r="E188" s="36">
        <f t="shared" si="57"/>
        <v>-21.2</v>
      </c>
      <c r="F188" s="36">
        <f t="shared" si="58"/>
        <v>-22.9</v>
      </c>
      <c r="G188" s="36"/>
      <c r="H188" s="103">
        <v>0</v>
      </c>
      <c r="I188" s="195">
        <v>0</v>
      </c>
      <c r="J188" s="36"/>
      <c r="K188" s="36">
        <f>CF!I31</f>
        <v>-21.2</v>
      </c>
      <c r="L188" s="36">
        <f>CF!K31</f>
        <v>-22.9</v>
      </c>
    </row>
    <row r="189" spans="3:12">
      <c r="C189" s="165" t="s">
        <v>235</v>
      </c>
      <c r="E189" s="36">
        <f t="shared" si="57"/>
        <v>-5.7</v>
      </c>
      <c r="F189" s="36">
        <f t="shared" si="58"/>
        <v>-7.3</v>
      </c>
      <c r="G189" s="30"/>
      <c r="H189" s="103">
        <v>0</v>
      </c>
      <c r="I189" s="195">
        <v>0</v>
      </c>
      <c r="J189" s="30"/>
      <c r="K189" s="36">
        <f>CF!I32</f>
        <v>-5.7</v>
      </c>
      <c r="L189" s="36">
        <f>CF!K32</f>
        <v>-7.3</v>
      </c>
    </row>
    <row r="190" spans="3:12">
      <c r="C190" s="166" t="s">
        <v>181</v>
      </c>
      <c r="E190" s="104">
        <f t="shared" si="57"/>
        <v>86.299999999999983</v>
      </c>
      <c r="F190" s="104">
        <f t="shared" si="58"/>
        <v>-174.70000000000002</v>
      </c>
      <c r="G190" s="36"/>
      <c r="H190" s="104">
        <f>SUM(H183:H189)</f>
        <v>0</v>
      </c>
      <c r="I190" s="268">
        <f>SUM(I183:I189)</f>
        <v>0</v>
      </c>
      <c r="J190" s="36"/>
      <c r="K190" s="104">
        <f>CF!I33</f>
        <v>86.299999999999983</v>
      </c>
      <c r="L190" s="104">
        <f>CF!K33</f>
        <v>-174.70000000000002</v>
      </c>
    </row>
    <row r="191" spans="3:12">
      <c r="C191" s="165" t="s">
        <v>182</v>
      </c>
      <c r="E191" s="36">
        <f t="shared" si="57"/>
        <v>194.24306927344077</v>
      </c>
      <c r="F191" s="36">
        <f t="shared" si="58"/>
        <v>-41.285659000000038</v>
      </c>
      <c r="G191" s="36"/>
      <c r="H191" s="103">
        <f>+H190+H182+H176</f>
        <v>0</v>
      </c>
      <c r="I191" s="195">
        <f>+I190+I182+I176</f>
        <v>0</v>
      </c>
      <c r="J191" s="36"/>
      <c r="K191" s="36">
        <f>CF!I34</f>
        <v>194.24306927344077</v>
      </c>
      <c r="L191" s="36">
        <f>CF!K34</f>
        <v>-41.285659000000038</v>
      </c>
    </row>
    <row r="192" spans="3:12">
      <c r="C192" s="165" t="s">
        <v>183</v>
      </c>
      <c r="E192" s="36">
        <f t="shared" si="57"/>
        <v>40.632863579999935</v>
      </c>
      <c r="F192" s="36">
        <f t="shared" si="58"/>
        <v>74.499999999999943</v>
      </c>
      <c r="G192" s="36"/>
      <c r="H192" s="103">
        <v>0</v>
      </c>
      <c r="I192" s="195">
        <v>0</v>
      </c>
      <c r="J192" s="36"/>
      <c r="K192" s="36">
        <f>CF!I35</f>
        <v>40.632863579999935</v>
      </c>
      <c r="L192" s="36">
        <f>CF!K35</f>
        <v>74.499999999999943</v>
      </c>
    </row>
    <row r="193" spans="3:12">
      <c r="C193" s="166" t="s">
        <v>184</v>
      </c>
      <c r="E193" s="104">
        <f t="shared" si="57"/>
        <v>234.8759328534407</v>
      </c>
      <c r="F193" s="104">
        <f t="shared" si="58"/>
        <v>33.214340999999905</v>
      </c>
      <c r="G193" s="36"/>
      <c r="H193" s="104">
        <f>SUM(H191:H192)</f>
        <v>0</v>
      </c>
      <c r="I193" s="268">
        <f>SUM(I191:I192)</f>
        <v>0</v>
      </c>
      <c r="J193" s="36"/>
      <c r="K193" s="104">
        <f>CF!I36</f>
        <v>234.8759328534407</v>
      </c>
      <c r="L193" s="104">
        <f>CF!K36</f>
        <v>33.214340999999905</v>
      </c>
    </row>
    <row r="195" spans="3:12">
      <c r="C195" s="264"/>
      <c r="D195" s="265"/>
      <c r="E195" s="266"/>
      <c r="F195" s="266"/>
      <c r="G195" s="265"/>
      <c r="H195" s="266"/>
      <c r="I195" s="266"/>
      <c r="J195" s="265"/>
      <c r="K195" s="266"/>
      <c r="L195" s="266"/>
    </row>
  </sheetData>
  <mergeCells count="27">
    <mergeCell ref="E158:L158"/>
    <mergeCell ref="E159:L159"/>
    <mergeCell ref="E161:F162"/>
    <mergeCell ref="H161:I162"/>
    <mergeCell ref="K161:L162"/>
    <mergeCell ref="E34:L34"/>
    <mergeCell ref="E35:L35"/>
    <mergeCell ref="E37:F38"/>
    <mergeCell ref="H37:I38"/>
    <mergeCell ref="K37:L38"/>
    <mergeCell ref="C117:L117"/>
    <mergeCell ref="E119:L119"/>
    <mergeCell ref="E120:L120"/>
    <mergeCell ref="E122:F123"/>
    <mergeCell ref="H122:I123"/>
    <mergeCell ref="K122:L123"/>
    <mergeCell ref="C65:L65"/>
    <mergeCell ref="E68:L68"/>
    <mergeCell ref="E70:F71"/>
    <mergeCell ref="H70:I71"/>
    <mergeCell ref="K70:L71"/>
    <mergeCell ref="C2:L2"/>
    <mergeCell ref="E4:L4"/>
    <mergeCell ref="E5:L5"/>
    <mergeCell ref="E7:F8"/>
    <mergeCell ref="H7:I8"/>
    <mergeCell ref="K7:L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Notes</vt:lpstr>
      <vt:lpstr>Note 1 table</vt:lpstr>
      <vt:lpstr>Note 2 table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2020-07-20T09:42:05Z</dcterms:created>
  <dcterms:modified xsi:type="dcterms:W3CDTF">2020-07-20T09:54:30Z</dcterms:modified>
</cp:coreProperties>
</file>