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Investor Relations New\IR\Releases\2018\Q2\"/>
    </mc:Choice>
  </mc:AlternateContent>
  <bookViews>
    <workbookView xWindow="-15" yWindow="-15" windowWidth="20730" windowHeight="7305"/>
  </bookViews>
  <sheets>
    <sheet name="IS &amp; OCI" sheetId="5" r:id="rId1"/>
    <sheet name="BS" sheetId="6" r:id="rId2"/>
    <sheet name="CF" sheetId="8" r:id="rId3"/>
    <sheet name="Equity" sheetId="9" r:id="rId4"/>
    <sheet name="Notes" sheetId="7" r:id="rId5"/>
    <sheet name="Note 2" sheetId="10" r:id="rId6"/>
    <sheet name="Segment table" sheetId="11" r:id="rId7"/>
  </sheets>
  <definedNames>
    <definedName name="_xlnm.Print_Area" localSheetId="1">BS!$A$2:$K$42</definedName>
    <definedName name="_xlnm.Print_Area" localSheetId="2">CF!$A$2:$M$36</definedName>
    <definedName name="_xlnm.Print_Area" localSheetId="3">Equity!$A$2:$N$40</definedName>
    <definedName name="_xlnm.Print_Area" localSheetId="0">'IS &amp; OCI'!$A$2:$N$30</definedName>
    <definedName name="_xlnm.Print_Area" localSheetId="4">Notes!$A$3:$N$300</definedName>
  </definedNames>
  <calcPr calcId="162913"/>
</workbook>
</file>

<file path=xl/calcChain.xml><?xml version="1.0" encoding="utf-8"?>
<calcChain xmlns="http://schemas.openxmlformats.org/spreadsheetml/2006/main">
  <c r="E13" i="11" l="1"/>
  <c r="E11" i="11"/>
  <c r="E12" i="11"/>
  <c r="E14" i="11"/>
  <c r="E10" i="11"/>
  <c r="M33" i="8" l="1"/>
  <c r="D39" i="9" l="1"/>
  <c r="J189" i="7"/>
  <c r="H39" i="9"/>
  <c r="F39" i="9"/>
  <c r="E33" i="8" l="1"/>
  <c r="J199" i="7"/>
  <c r="E27" i="11" l="1"/>
  <c r="E26" i="11"/>
  <c r="E25" i="11"/>
  <c r="K26" i="11" l="1"/>
  <c r="K27" i="11"/>
  <c r="K25" i="11"/>
  <c r="E23" i="11"/>
  <c r="K23" i="11" l="1"/>
  <c r="F66" i="7"/>
  <c r="L33" i="5" l="1"/>
  <c r="N37" i="9" l="1"/>
  <c r="J13" i="11" l="1"/>
  <c r="H30" i="11" l="1"/>
  <c r="L199" i="7"/>
  <c r="J194" i="7"/>
  <c r="H72" i="7"/>
  <c r="H73" i="7"/>
  <c r="H71" i="7"/>
  <c r="F74" i="7"/>
  <c r="N73" i="7"/>
  <c r="N74" i="7" s="1"/>
  <c r="L71" i="7"/>
  <c r="L72" i="7"/>
  <c r="L73" i="7"/>
  <c r="I11" i="10"/>
  <c r="I12" i="10"/>
  <c r="I13" i="10"/>
  <c r="I14" i="10"/>
  <c r="I10" i="10"/>
  <c r="H14" i="10"/>
  <c r="H13" i="10"/>
  <c r="H12" i="10"/>
  <c r="H10" i="10"/>
  <c r="F25" i="10"/>
  <c r="F26" i="10"/>
  <c r="F27" i="10"/>
  <c r="F28" i="10"/>
  <c r="F24" i="10"/>
  <c r="K29" i="10"/>
  <c r="I29" i="10"/>
  <c r="E29" i="10"/>
  <c r="D23" i="11" s="1"/>
  <c r="J24" i="7" s="1"/>
  <c r="H28" i="10"/>
  <c r="H27" i="10"/>
  <c r="H26" i="10"/>
  <c r="J190" i="7" s="1"/>
  <c r="E28" i="11" l="1"/>
  <c r="K28" i="11" s="1"/>
  <c r="H74" i="7"/>
  <c r="L74" i="7"/>
  <c r="H29" i="10"/>
  <c r="H15" i="10"/>
  <c r="F11" i="7" s="1"/>
  <c r="F29" i="10"/>
  <c r="J11" i="7" l="1"/>
  <c r="J8" i="5"/>
  <c r="J23" i="11" s="1"/>
  <c r="G23" i="11" s="1"/>
  <c r="E15" i="10"/>
  <c r="F24" i="7" s="1"/>
  <c r="J12" i="5" l="1"/>
  <c r="J27" i="11" s="1"/>
  <c r="D27" i="11" s="1"/>
  <c r="J33" i="5" l="1"/>
  <c r="J15" i="7"/>
  <c r="J192" i="7"/>
  <c r="J94" i="7"/>
  <c r="J93" i="7"/>
  <c r="J193" i="7"/>
  <c r="J71" i="7"/>
  <c r="J67" i="7"/>
  <c r="I33" i="8" l="1"/>
  <c r="J17" i="7"/>
  <c r="J54" i="7" s="1"/>
  <c r="J10" i="5" s="1"/>
  <c r="J25" i="11" s="1"/>
  <c r="I27" i="8"/>
  <c r="J191" i="7"/>
  <c r="J200" i="7" s="1"/>
  <c r="J196" i="7"/>
  <c r="J66" i="7"/>
  <c r="J74" i="7"/>
  <c r="D28" i="11"/>
  <c r="J14" i="5"/>
  <c r="J11" i="5"/>
  <c r="J26" i="11" s="1"/>
  <c r="D26" i="11" s="1"/>
  <c r="J19" i="5"/>
  <c r="J195" i="7" l="1"/>
  <c r="J28" i="11"/>
  <c r="G28" i="11" s="1"/>
  <c r="D25" i="11"/>
  <c r="L285" i="7"/>
  <c r="H135" i="7"/>
  <c r="H122" i="7"/>
  <c r="H86" i="7"/>
  <c r="L68" i="7"/>
  <c r="L53" i="7"/>
  <c r="I20" i="6"/>
  <c r="L22" i="5"/>
  <c r="G30" i="11" l="1"/>
  <c r="J25" i="7"/>
  <c r="L297" i="7"/>
  <c r="J271" i="7"/>
  <c r="J28" i="5" s="1"/>
  <c r="L271" i="7"/>
  <c r="L266" i="7"/>
  <c r="J266" i="7"/>
  <c r="J27" i="5" s="1"/>
  <c r="L162" i="7"/>
  <c r="L165" i="7" s="1"/>
  <c r="J162" i="7"/>
  <c r="L147" i="7"/>
  <c r="J147" i="7"/>
  <c r="J23" i="5" s="1"/>
  <c r="L135" i="7"/>
  <c r="J135" i="7"/>
  <c r="J21" i="5" s="1"/>
  <c r="L122" i="7"/>
  <c r="J122" i="7"/>
  <c r="J20" i="5" s="1"/>
  <c r="L108" i="7"/>
  <c r="J108" i="7"/>
  <c r="L95" i="7"/>
  <c r="J95" i="7"/>
  <c r="J15" i="5" s="1"/>
  <c r="L86" i="7"/>
  <c r="E29" i="11" s="1"/>
  <c r="J86" i="7"/>
  <c r="J29" i="11" s="1"/>
  <c r="J68" i="7"/>
  <c r="J13" i="5" s="1"/>
  <c r="L56" i="7"/>
  <c r="J53" i="7"/>
  <c r="J56" i="7" s="1"/>
  <c r="K33" i="8"/>
  <c r="K27" i="8"/>
  <c r="K20" i="8"/>
  <c r="L29" i="5"/>
  <c r="L24" i="5"/>
  <c r="L17" i="5"/>
  <c r="K29" i="11" l="1"/>
  <c r="K30" i="11" s="1"/>
  <c r="E30" i="11"/>
  <c r="D29" i="11"/>
  <c r="D30" i="11" s="1"/>
  <c r="J26" i="7" s="1"/>
  <c r="J30" i="11"/>
  <c r="J16" i="5"/>
  <c r="J17" i="5" s="1"/>
  <c r="J18" i="5" s="1"/>
  <c r="J165" i="7"/>
  <c r="J18" i="7"/>
  <c r="J29" i="5"/>
  <c r="K34" i="8"/>
  <c r="K36" i="8" s="1"/>
  <c r="L30" i="5"/>
  <c r="N33" i="5"/>
  <c r="H33" i="5"/>
  <c r="F33" i="5"/>
  <c r="J291" i="7" l="1"/>
  <c r="J297" i="7" s="1"/>
  <c r="J12" i="7"/>
  <c r="J22" i="5"/>
  <c r="J279" i="7"/>
  <c r="J285" i="7" s="1"/>
  <c r="M26" i="9"/>
  <c r="L26" i="9"/>
  <c r="K26" i="9"/>
  <c r="J26" i="9"/>
  <c r="I26" i="9"/>
  <c r="H26" i="9"/>
  <c r="G26" i="9"/>
  <c r="F26" i="9"/>
  <c r="E26" i="9"/>
  <c r="D26" i="9"/>
  <c r="N25" i="9"/>
  <c r="N24" i="9"/>
  <c r="N23" i="9"/>
  <c r="N22" i="9"/>
  <c r="N21" i="9"/>
  <c r="J24" i="5" l="1"/>
  <c r="J13" i="7"/>
  <c r="N26" i="9"/>
  <c r="J30" i="5" l="1"/>
  <c r="I8" i="8"/>
  <c r="J14" i="7"/>
  <c r="N13" i="9"/>
  <c r="N12" i="9"/>
  <c r="N10" i="9"/>
  <c r="N9" i="9"/>
  <c r="N35" i="9" l="1"/>
  <c r="L39" i="9" l="1"/>
  <c r="N33" i="9"/>
  <c r="N38" i="9"/>
  <c r="F329" i="7" l="1"/>
  <c r="N327" i="7"/>
  <c r="J325" i="7"/>
  <c r="N325" i="7" s="1"/>
  <c r="N324" i="7"/>
  <c r="N323" i="7"/>
  <c r="N320" i="7"/>
  <c r="J319" i="7"/>
  <c r="F317" i="7"/>
  <c r="J315" i="7"/>
  <c r="N315" i="7" s="1"/>
  <c r="N314" i="7"/>
  <c r="N313" i="7"/>
  <c r="N312" i="7"/>
  <c r="N308" i="7"/>
  <c r="N307" i="7"/>
  <c r="N306" i="7"/>
  <c r="J321" i="7" l="1"/>
  <c r="J329" i="7" s="1"/>
  <c r="N319" i="7"/>
  <c r="N321" i="7" s="1"/>
  <c r="N329" i="7" s="1"/>
  <c r="J309" i="7"/>
  <c r="N309" i="7" s="1"/>
  <c r="N317" i="7" s="1"/>
  <c r="J317" i="7" l="1"/>
  <c r="J179" i="7" l="1"/>
  <c r="N179" i="7"/>
  <c r="L179" i="7"/>
  <c r="H199" i="7" l="1"/>
  <c r="H200" i="7" s="1"/>
  <c r="N199" i="7"/>
  <c r="F199" i="7"/>
  <c r="N190" i="7"/>
  <c r="H190" i="7"/>
  <c r="F190" i="7"/>
  <c r="N189" i="7"/>
  <c r="H189" i="7"/>
  <c r="F189" i="7"/>
  <c r="D13" i="11" l="1"/>
  <c r="G13" i="11" s="1"/>
  <c r="F294" i="7" s="1"/>
  <c r="K14" i="11"/>
  <c r="K13" i="11"/>
  <c r="K12" i="11"/>
  <c r="K11" i="11"/>
  <c r="K10" i="11"/>
  <c r="K15" i="10"/>
  <c r="N24" i="7" s="1"/>
  <c r="F15" i="10"/>
  <c r="F8" i="5"/>
  <c r="J8" i="11" s="1"/>
  <c r="G8" i="11" s="1"/>
  <c r="H24" i="7" l="1"/>
  <c r="E8" i="11"/>
  <c r="E15" i="11" s="1"/>
  <c r="I15" i="10"/>
  <c r="I38" i="6" l="1"/>
  <c r="I41" i="6" s="1"/>
  <c r="I33" i="6"/>
  <c r="I29" i="6"/>
  <c r="I13" i="6"/>
  <c r="I21" i="6" s="1"/>
  <c r="N242" i="7"/>
  <c r="N231" i="7"/>
  <c r="N218" i="7"/>
  <c r="N221" i="7" s="1"/>
  <c r="N181" i="7"/>
  <c r="I42" i="6" l="1"/>
  <c r="N135" i="7"/>
  <c r="N108" i="7" l="1"/>
  <c r="K29" i="6" l="1"/>
  <c r="K13" i="6"/>
  <c r="F193" i="7" l="1"/>
  <c r="H68" i="7" l="1"/>
  <c r="H53" i="7" l="1"/>
  <c r="H56" i="7" s="1"/>
  <c r="N10" i="5" l="1"/>
  <c r="H266" i="7" l="1"/>
  <c r="F108" i="7" l="1"/>
  <c r="F281" i="7" s="1"/>
  <c r="N68" i="7"/>
  <c r="N53" i="7" l="1"/>
  <c r="N56" i="7" s="1"/>
  <c r="N191" i="7" l="1"/>
  <c r="N200" i="7" s="1"/>
  <c r="E14" i="9" l="1"/>
  <c r="F14" i="9"/>
  <c r="G14" i="9"/>
  <c r="H14" i="9"/>
  <c r="I14" i="9"/>
  <c r="J14" i="9"/>
  <c r="K14" i="9"/>
  <c r="L14" i="9"/>
  <c r="M14" i="9"/>
  <c r="D14" i="9"/>
  <c r="F53" i="7" l="1"/>
  <c r="H162" i="7" l="1"/>
  <c r="N192" i="7"/>
  <c r="N193" i="7"/>
  <c r="N196" i="7"/>
  <c r="N195" i="7"/>
  <c r="N194" i="7"/>
  <c r="N12" i="5"/>
  <c r="N14" i="5" l="1"/>
  <c r="N11" i="5"/>
  <c r="N271" i="7"/>
  <c r="N28" i="5" s="1"/>
  <c r="N266" i="7"/>
  <c r="N27" i="5" s="1"/>
  <c r="N13" i="5"/>
  <c r="N86" i="7"/>
  <c r="N95" i="7"/>
  <c r="N15" i="5" s="1"/>
  <c r="N16" i="5"/>
  <c r="N122" i="7"/>
  <c r="N20" i="5" s="1"/>
  <c r="N21" i="5"/>
  <c r="N147" i="7"/>
  <c r="N23" i="5" s="1"/>
  <c r="N162" i="7"/>
  <c r="N165" i="7" s="1"/>
  <c r="M27" i="8"/>
  <c r="N17" i="5" l="1"/>
  <c r="N29" i="5"/>
  <c r="J218" i="7"/>
  <c r="N297" i="7" l="1"/>
  <c r="L218" i="7"/>
  <c r="K38" i="6" l="1"/>
  <c r="K41" i="6" s="1"/>
  <c r="K33" i="6"/>
  <c r="K20" i="6"/>
  <c r="K21" i="6" s="1"/>
  <c r="L242" i="7"/>
  <c r="K42" i="6" l="1"/>
  <c r="F196" i="7"/>
  <c r="F195" i="7"/>
  <c r="F194" i="7"/>
  <c r="H108" i="7"/>
  <c r="F68" i="7" l="1"/>
  <c r="F13" i="5" s="1"/>
  <c r="F282" i="7" s="1"/>
  <c r="F16" i="5" l="1"/>
  <c r="F293" i="7" l="1"/>
  <c r="H192" i="7"/>
  <c r="G33" i="8" l="1"/>
  <c r="F295" i="7" l="1"/>
  <c r="F86" i="7"/>
  <c r="F95" i="7"/>
  <c r="F15" i="5" s="1"/>
  <c r="H95" i="7"/>
  <c r="H297" i="7" s="1"/>
  <c r="F296" i="7" l="1"/>
  <c r="F284" i="7"/>
  <c r="H17" i="5"/>
  <c r="H279" i="7" s="1"/>
  <c r="H285" i="7" s="1"/>
  <c r="H22" i="5" l="1"/>
  <c r="F162" i="7"/>
  <c r="F165" i="7" s="1"/>
  <c r="F14" i="5" l="1"/>
  <c r="D14" i="11" s="1"/>
  <c r="J14" i="11" s="1"/>
  <c r="F283" i="7" l="1"/>
  <c r="G29" i="6" l="1"/>
  <c r="H271" i="7" l="1"/>
  <c r="F11" i="5" l="1"/>
  <c r="D11" i="11" l="1"/>
  <c r="J11" i="11"/>
  <c r="F12" i="5"/>
  <c r="J12" i="11" s="1"/>
  <c r="D12" i="11" l="1"/>
  <c r="F271" i="7"/>
  <c r="F20" i="7" l="1"/>
  <c r="J20" i="7" s="1"/>
  <c r="E10" i="8" l="1"/>
  <c r="I20" i="8" s="1"/>
  <c r="I34" i="8" l="1"/>
  <c r="I36" i="8" s="1"/>
  <c r="J16" i="7"/>
  <c r="G20" i="6"/>
  <c r="G13" i="6"/>
  <c r="H24" i="5"/>
  <c r="G21" i="6" l="1"/>
  <c r="G27" i="8" l="1"/>
  <c r="F17" i="7" l="1"/>
  <c r="F54" i="7" s="1"/>
  <c r="F15" i="7"/>
  <c r="F56" i="7" l="1"/>
  <c r="F10" i="5"/>
  <c r="D10" i="11" l="1"/>
  <c r="J10" i="11"/>
  <c r="F17" i="5"/>
  <c r="F191" i="7"/>
  <c r="F200" i="7" s="1"/>
  <c r="E27" i="8"/>
  <c r="F28" i="5"/>
  <c r="F266" i="7"/>
  <c r="F192" i="7"/>
  <c r="H165" i="7"/>
  <c r="F18" i="7"/>
  <c r="H147" i="7"/>
  <c r="F147" i="7"/>
  <c r="F23" i="5" s="1"/>
  <c r="F135" i="7"/>
  <c r="F21" i="5" s="1"/>
  <c r="F122" i="7"/>
  <c r="F20" i="5" s="1"/>
  <c r="D15" i="11" l="1"/>
  <c r="F26" i="7" s="1"/>
  <c r="F25" i="7"/>
  <c r="N8" i="5"/>
  <c r="N25" i="7" s="1"/>
  <c r="G8" i="8"/>
  <c r="G20" i="8" s="1"/>
  <c r="G34" i="8" s="1"/>
  <c r="H29" i="5"/>
  <c r="F27" i="5"/>
  <c r="F29" i="5" s="1"/>
  <c r="N18" i="5" l="1"/>
  <c r="G36" i="8"/>
  <c r="F18" i="5"/>
  <c r="H30" i="5"/>
  <c r="F279" i="7" l="1"/>
  <c r="F291" i="7"/>
  <c r="N279" i="7"/>
  <c r="N285" i="7" s="1"/>
  <c r="N22" i="5"/>
  <c r="N24" i="5" s="1"/>
  <c r="M8" i="8" s="1"/>
  <c r="F22" i="5"/>
  <c r="F24" i="5" s="1"/>
  <c r="J39" i="9" s="1"/>
  <c r="F12" i="7"/>
  <c r="F13" i="7" l="1"/>
  <c r="F30" i="5"/>
  <c r="M20" i="8" l="1"/>
  <c r="M34" i="8" s="1"/>
  <c r="N30" i="5"/>
  <c r="E8" i="8"/>
  <c r="F14" i="7"/>
  <c r="G33" i="6"/>
  <c r="M36" i="8" l="1"/>
  <c r="E20" i="8"/>
  <c r="E34" i="8" s="1"/>
  <c r="N34" i="9"/>
  <c r="E36" i="8" l="1"/>
  <c r="F16" i="7"/>
  <c r="J231" i="7"/>
  <c r="L231" i="7"/>
  <c r="J221" i="7" l="1"/>
  <c r="L221" i="7"/>
  <c r="L181" i="7" l="1"/>
  <c r="G37" i="6" l="1"/>
  <c r="G35" i="6" l="1"/>
  <c r="G36" i="6"/>
  <c r="G40" i="6"/>
  <c r="G38" i="6" l="1"/>
  <c r="J181" i="7"/>
  <c r="N39" i="9" l="1"/>
  <c r="N36" i="9"/>
  <c r="G39" i="6" l="1"/>
  <c r="G41" i="6" s="1"/>
  <c r="G42" i="6" l="1"/>
  <c r="J242" i="7"/>
  <c r="F21" i="7" s="1"/>
  <c r="J21" i="7" s="1"/>
  <c r="F19" i="7" l="1"/>
  <c r="J19" i="7" s="1"/>
  <c r="G15" i="11" l="1"/>
  <c r="F292" i="7"/>
  <c r="F297" i="7" s="1"/>
  <c r="F280" i="7"/>
  <c r="F285" i="7" s="1"/>
  <c r="J15" i="11"/>
  <c r="K8" i="11"/>
  <c r="K15" i="11" s="1"/>
  <c r="H15" i="11"/>
  <c r="N11" i="9" l="1"/>
  <c r="N14" i="9" s="1"/>
</calcChain>
</file>

<file path=xl/sharedStrings.xml><?xml version="1.0" encoding="utf-8"?>
<sst xmlns="http://schemas.openxmlformats.org/spreadsheetml/2006/main" count="620" uniqueCount="301">
  <si>
    <t xml:space="preserve"> </t>
  </si>
  <si>
    <t>December 31,</t>
  </si>
  <si>
    <t>Cash and cash equivalents</t>
  </si>
  <si>
    <t>Income taxes payable</t>
  </si>
  <si>
    <t>Other long-term liabilities</t>
  </si>
  <si>
    <t>Quarter ended</t>
  </si>
  <si>
    <t>Other current assets</t>
  </si>
  <si>
    <t xml:space="preserve">   Total assets</t>
  </si>
  <si>
    <t>LIABILITIES AND SHAREHOLDERS' EQUITY</t>
  </si>
  <si>
    <t>Long-term debt</t>
  </si>
  <si>
    <t>Accounts payable</t>
  </si>
  <si>
    <t>ASSETS</t>
  </si>
  <si>
    <t>Interest expense</t>
  </si>
  <si>
    <t>Restricted cash</t>
  </si>
  <si>
    <t>Short-term debt and current portion of long-term debt</t>
  </si>
  <si>
    <t xml:space="preserve">   Total current liabilities</t>
  </si>
  <si>
    <t xml:space="preserve">Revenues </t>
  </si>
  <si>
    <t xml:space="preserve">          Total current assets</t>
  </si>
  <si>
    <t xml:space="preserve">          Total shareholders' equity</t>
  </si>
  <si>
    <t xml:space="preserve">    Total liabilities and shareholders' equity</t>
  </si>
  <si>
    <t>Year ended</t>
  </si>
  <si>
    <t>Total operating expenses</t>
  </si>
  <si>
    <t>Additional paid-in capital</t>
  </si>
  <si>
    <t xml:space="preserve">Accumulated earnings </t>
  </si>
  <si>
    <t xml:space="preserve">   Total long-term liabilities</t>
  </si>
  <si>
    <t>Deferred tax liabilities</t>
  </si>
  <si>
    <t>Deferred tax assets</t>
  </si>
  <si>
    <t>Earnings per share, to ordinary equity holders of PGS ASA:</t>
  </si>
  <si>
    <t>- Basic</t>
  </si>
  <si>
    <t>Accounts receivable</t>
  </si>
  <si>
    <t>Accrued revenues and other receivables</t>
  </si>
  <si>
    <t>Property and equipment</t>
  </si>
  <si>
    <t>Other intangible assets</t>
  </si>
  <si>
    <t xml:space="preserve">     Total paid-in capital</t>
  </si>
  <si>
    <t xml:space="preserve">Common stock; par value NOK 3; </t>
  </si>
  <si>
    <t xml:space="preserve">   Treasury shares, par value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</si>
  <si>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</si>
  <si>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</si>
  <si>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</si>
  <si>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</si>
  <si>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 xml:space="preserve"> Weighted average basic shares outstanding</t>
  </si>
  <si>
    <t>MultiClient library</t>
  </si>
  <si>
    <t xml:space="preserve">     Total</t>
  </si>
  <si>
    <t>Restricted cash (current and long-term)</t>
  </si>
  <si>
    <t>equity</t>
  </si>
  <si>
    <t>capital</t>
  </si>
  <si>
    <t>par value</t>
  </si>
  <si>
    <t>Shareholders'</t>
  </si>
  <si>
    <t>earnings</t>
  </si>
  <si>
    <t>paid-in</t>
  </si>
  <si>
    <t>shares</t>
  </si>
  <si>
    <t>Accumulated</t>
  </si>
  <si>
    <t>Additional</t>
  </si>
  <si>
    <t>Treasury</t>
  </si>
  <si>
    <t>MultiClient late sales</t>
  </si>
  <si>
    <t xml:space="preserve">     MultiClient library, net</t>
  </si>
  <si>
    <t>Surveys in progress</t>
  </si>
  <si>
    <t xml:space="preserve">     Completed surveys</t>
  </si>
  <si>
    <t xml:space="preserve">Other  </t>
  </si>
  <si>
    <t>Interest income</t>
  </si>
  <si>
    <t>Capitalized interest, construction in progress</t>
  </si>
  <si>
    <t>Capitalized interest, MultiClient library</t>
  </si>
  <si>
    <t>Interest expense, gross</t>
  </si>
  <si>
    <t>Amortization of MultiClient library</t>
  </si>
  <si>
    <t xml:space="preserve">Gross depreciation </t>
  </si>
  <si>
    <t>Capitalized development costs</t>
  </si>
  <si>
    <t xml:space="preserve">     - Other</t>
  </si>
  <si>
    <t xml:space="preserve">     - MultiClient late sales</t>
  </si>
  <si>
    <t xml:space="preserve">     - Contract seismic</t>
  </si>
  <si>
    <t>Cash and cash equivalents at end of period</t>
  </si>
  <si>
    <t>Cash and cash equivalents at beginning of period</t>
  </si>
  <si>
    <t>Interest paid</t>
  </si>
  <si>
    <t>Investment in other intangible assets</t>
  </si>
  <si>
    <t>Investment in MultiClient library</t>
  </si>
  <si>
    <t>Increase (decrease) in accounts payable</t>
  </si>
  <si>
    <t>Other items</t>
  </si>
  <si>
    <t>Attributable to equity holders of PGS ASA</t>
  </si>
  <si>
    <t>Completed during 2012</t>
  </si>
  <si>
    <t>Key figures MultiClient library:</t>
  </si>
  <si>
    <t>Summary of net interest bearing debt:</t>
  </si>
  <si>
    <t>Total comprehensive income to equity holders of PGS ASA</t>
  </si>
  <si>
    <t>Other long-term assets</t>
  </si>
  <si>
    <t xml:space="preserve">Condensed Consolidated Statements of Financial Position </t>
  </si>
  <si>
    <t>(Increase) decrease in accounts receivable, accrued revenues &amp; other receivables</t>
  </si>
  <si>
    <t>Investment in property and equipment</t>
  </si>
  <si>
    <t>Net cash (used in) provided by financing activities</t>
  </si>
  <si>
    <t>Condensed Consolidated Statements of Cash Flows</t>
  </si>
  <si>
    <t>Currency exchange gain (loss)</t>
  </si>
  <si>
    <t>Change in other long-term items related to operating activities</t>
  </si>
  <si>
    <t>Investment in other current -and long-term assets</t>
  </si>
  <si>
    <t>Completed during 2013</t>
  </si>
  <si>
    <t>(In millions of US dollars)</t>
  </si>
  <si>
    <t>(In millions US of dollars)</t>
  </si>
  <si>
    <t>- Diluted</t>
  </si>
  <si>
    <t xml:space="preserve"> Weighted average diluted shares outstanding</t>
  </si>
  <si>
    <t>Proceeds, net of deferred loan costs, from issuance of long-term debt</t>
  </si>
  <si>
    <t>Interest expense consists of the following:</t>
  </si>
  <si>
    <t>Other financial expense, net</t>
  </si>
  <si>
    <t>Other financial expense, net consists of the following:</t>
  </si>
  <si>
    <t>Depreciation capitalized and deferred, net</t>
  </si>
  <si>
    <t>Adjustment for deferred loan costs (offset in long-term debt)</t>
  </si>
  <si>
    <t xml:space="preserve">         Total long-term assets</t>
  </si>
  <si>
    <t>Other comprehensive income</t>
  </si>
  <si>
    <t xml:space="preserve">Other </t>
  </si>
  <si>
    <t xml:space="preserve">     - Imaging</t>
  </si>
  <si>
    <t>Condensed Consolidated Statements of Changes in Shareholders' Equity</t>
  </si>
  <si>
    <t xml:space="preserve">Capitalized depreciation (non-cash) </t>
  </si>
  <si>
    <t>Net cash used in investing activities</t>
  </si>
  <si>
    <t xml:space="preserve"> Proceeds from sale and disposal of assets</t>
  </si>
  <si>
    <t>Accrued expenses and other current liabilities</t>
  </si>
  <si>
    <t>Change in other current items related to operating activities</t>
  </si>
  <si>
    <t>Revenues by service type:</t>
  </si>
  <si>
    <t>Items that will not be reclassified to profit and loss</t>
  </si>
  <si>
    <t>Other comprehensive income for the period, net of tax</t>
  </si>
  <si>
    <t>Seismic equipment</t>
  </si>
  <si>
    <t>Vessel upgrades/Yard</t>
  </si>
  <si>
    <t>Processing equipment</t>
  </si>
  <si>
    <t>Newbuilds</t>
  </si>
  <si>
    <t>Other</t>
  </si>
  <si>
    <t xml:space="preserve">Cash investment in MultiClient library </t>
  </si>
  <si>
    <t xml:space="preserve">Capitalized interest in MultiClient library </t>
  </si>
  <si>
    <t xml:space="preserve">Amortization of MultiClient library </t>
  </si>
  <si>
    <t>Secured</t>
  </si>
  <si>
    <t>Export credit financing, due 2025</t>
  </si>
  <si>
    <t>Export credit financing, due 2027</t>
  </si>
  <si>
    <t>Unsecured</t>
  </si>
  <si>
    <t>Senior notes, Coupon 7.375%, due 2018</t>
  </si>
  <si>
    <t>Less deferred loan costs, net of debt premiums</t>
  </si>
  <si>
    <t>Total long-term debt</t>
  </si>
  <si>
    <t>Long term debt consists of the following:</t>
  </si>
  <si>
    <t>Undrawn facilities consists of the following:</t>
  </si>
  <si>
    <t>Bank facility (NOK 50 mill)</t>
  </si>
  <si>
    <t>Performance bond</t>
  </si>
  <si>
    <t>Gains (losses) arising during the period</t>
  </si>
  <si>
    <t>Prefunding as a percentage of MultiClient cash investment</t>
  </si>
  <si>
    <t>Contract</t>
  </si>
  <si>
    <t>MultiClient</t>
  </si>
  <si>
    <t>Steaming</t>
  </si>
  <si>
    <t>Yard</t>
  </si>
  <si>
    <t>Income tax effect on actuarial gains and losses</t>
  </si>
  <si>
    <t>Cash flow hedges</t>
  </si>
  <si>
    <t>Other comprehensive income (loss) of associated companies</t>
  </si>
  <si>
    <t>Reclassification adjustments for losses (gains) included in profit and loss</t>
  </si>
  <si>
    <t>Items that may be subsequently reclassified to profit and loss</t>
  </si>
  <si>
    <t>Net cash provided by operating activities</t>
  </si>
  <si>
    <t xml:space="preserve">     Total revenues</t>
  </si>
  <si>
    <r>
      <t>Repayment of</t>
    </r>
    <r>
      <rPr>
        <strike/>
        <sz val="10"/>
        <color rgb="FFFF0000"/>
        <rFont val="Calibri"/>
        <family val="2"/>
      </rPr>
      <t xml:space="preserve"> long-term </t>
    </r>
    <r>
      <rPr>
        <sz val="10"/>
        <rFont val="Calibri"/>
        <family val="2"/>
      </rPr>
      <t>debt</t>
    </r>
  </si>
  <si>
    <r>
      <t>Net</t>
    </r>
    <r>
      <rPr>
        <strike/>
        <sz val="10"/>
        <color rgb="FFFF0000"/>
        <rFont val="Calibri"/>
        <family val="2"/>
      </rPr>
      <t xml:space="preserve"> increase (decrease)</t>
    </r>
    <r>
      <rPr>
        <sz val="10"/>
        <rFont val="Calibri"/>
        <family val="2"/>
      </rPr>
      <t xml:space="preserve"> in cash and cash equivalents</t>
    </r>
  </si>
  <si>
    <t>Completed during 2015</t>
  </si>
  <si>
    <t>Net income (loss) to equity holders of PGS ASA</t>
  </si>
  <si>
    <t xml:space="preserve">Long-term debt </t>
  </si>
  <si>
    <t>(In millions of US dollars, except per share data)</t>
  </si>
  <si>
    <t>Revenues</t>
  </si>
  <si>
    <t>Basic earnings per share ($ per share)</t>
  </si>
  <si>
    <t>Cash investment in MultiClient library</t>
  </si>
  <si>
    <t>Capital expenditures (whether paid or not)</t>
  </si>
  <si>
    <t xml:space="preserve">Total assets </t>
  </si>
  <si>
    <t>Net interest bearing debt</t>
  </si>
  <si>
    <t>Loss (gain) on sale and retirement of assets</t>
  </si>
  <si>
    <t>Depreciation, amortization, impairment and loss on sale of long-term assets</t>
  </si>
  <si>
    <t>Stacked/standby</t>
  </si>
  <si>
    <t xml:space="preserve">Share of results from associated companies </t>
  </si>
  <si>
    <t>Proceeds from sale of treasury shares/share issue</t>
  </si>
  <si>
    <t>Completed during 2014</t>
  </si>
  <si>
    <t>Vessel allocation(1):</t>
  </si>
  <si>
    <r>
      <rPr>
        <sz val="8"/>
        <rFont val="Calibri"/>
        <family val="2"/>
      </rPr>
      <t>1)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The statistics exclude cold-stacked vessels.</t>
    </r>
  </si>
  <si>
    <t>Completed during 2016</t>
  </si>
  <si>
    <t>Sellling, general and administrative costs</t>
  </si>
  <si>
    <t xml:space="preserve">Term loan B, Libor (min. 75 bp) + 250 Basis points, due 2021 </t>
  </si>
  <si>
    <t>Income (loss) before income tax expense</t>
  </si>
  <si>
    <t>Operating profit (loss)/EBIT</t>
  </si>
  <si>
    <t>Net income (loss) to equity holders</t>
  </si>
  <si>
    <t>Changes to Other comprehensive income consists of the following:</t>
  </si>
  <si>
    <t xml:space="preserve">        Cash costs, gross</t>
  </si>
  <si>
    <t xml:space="preserve">          Total</t>
  </si>
  <si>
    <t>Cost of sales before investment in MultiClient library</t>
  </si>
  <si>
    <t>Research and development costs before capitalized development costs</t>
  </si>
  <si>
    <t>Capital expenditures, whether paid or not, consists of the following:</t>
  </si>
  <si>
    <t xml:space="preserve">      Investment in property and equipment</t>
  </si>
  <si>
    <t>Operating profit (loss)</t>
  </si>
  <si>
    <t xml:space="preserve">       Total capital expenditures, whether paid or not</t>
  </si>
  <si>
    <t>Impairment of MultiClient library</t>
  </si>
  <si>
    <t>Other Intangible assets</t>
  </si>
  <si>
    <t>Depreciation and amortization of long term assets (excl. MultiClient library)</t>
  </si>
  <si>
    <t>Impairment and loss on sale of long-term assets (excl. MultiClient library)</t>
  </si>
  <si>
    <t>Amortization and impairment of MultiClient library</t>
  </si>
  <si>
    <t>Less current portion LT debt</t>
  </si>
  <si>
    <t>Amortization and impairment of MultiClient library consist of the following:</t>
  </si>
  <si>
    <t>Depreciation and amortization of long term assets (excl. MultiClient library) consist of the following:</t>
  </si>
  <si>
    <t>Senior notes, Coupon 7.375%, due 2020</t>
  </si>
  <si>
    <t xml:space="preserve">Income tax </t>
  </si>
  <si>
    <t>Impairment and loss on sale of long-term assets (excluding MultiClient library) consist of the following:</t>
  </si>
  <si>
    <t>Other charges, net</t>
  </si>
  <si>
    <t>EBIT ex. impairment and other charges, net</t>
  </si>
  <si>
    <t xml:space="preserve">Other charges, net consist of the following: </t>
  </si>
  <si>
    <t xml:space="preserve">         Net operating expenses</t>
  </si>
  <si>
    <t xml:space="preserve">Current tax </t>
  </si>
  <si>
    <t>Key Financial Figures</t>
  </si>
  <si>
    <t>Income tax consists of the following:</t>
  </si>
  <si>
    <t>Change in deferred tax</t>
  </si>
  <si>
    <t xml:space="preserve">Share of results in associated companies </t>
  </si>
  <si>
    <t>Balance as of January 1, 2017</t>
  </si>
  <si>
    <t>Completed during 2017</t>
  </si>
  <si>
    <t xml:space="preserve">   issued and outstanding 338,579,996 shares </t>
  </si>
  <si>
    <t>Income taxes paid</t>
  </si>
  <si>
    <t xml:space="preserve">Property and equipment </t>
  </si>
  <si>
    <t>Revolving credit facility, due 2020</t>
  </si>
  <si>
    <t>Accelerated amortization of MultiClient library</t>
  </si>
  <si>
    <t xml:space="preserve">     Long-term debt, gross (1)</t>
  </si>
  <si>
    <t>Adjustment to prior years capital expenditures</t>
  </si>
  <si>
    <t>Onerous lease contracts</t>
  </si>
  <si>
    <t>Change in working capital and capital leases</t>
  </si>
  <si>
    <t>Actuarial gains (losses) on defined benefit pensions plan</t>
  </si>
  <si>
    <t>Share based payments</t>
  </si>
  <si>
    <t>Share</t>
  </si>
  <si>
    <t xml:space="preserve">Change in deferred tax </t>
  </si>
  <si>
    <t>Share issue</t>
  </si>
  <si>
    <t>Severance cost</t>
  </si>
  <si>
    <t>Loss on ISS settlement</t>
  </si>
  <si>
    <t>Decrease (increase) in long-term restricted cash</t>
  </si>
  <si>
    <t>Net change of drawing on the Revolving Credit Facility</t>
  </si>
  <si>
    <t>Onerous contracts with customers</t>
  </si>
  <si>
    <t>Balance as of January 1, 2018</t>
  </si>
  <si>
    <t>Note 2 - Revenues</t>
  </si>
  <si>
    <t>Segment Reporting</t>
  </si>
  <si>
    <t xml:space="preserve">     As Reported</t>
  </si>
  <si>
    <t>As Reported</t>
  </si>
  <si>
    <t>Adjustments</t>
  </si>
  <si>
    <t>Total revenues</t>
  </si>
  <si>
    <t>Depreciation and amortization  (excl. MultiClient library)</t>
  </si>
  <si>
    <t>Operating profit/ EBIT ex impairment and other charges,net</t>
  </si>
  <si>
    <t>Segment Revenues</t>
  </si>
  <si>
    <t xml:space="preserve">Segment EBITDA </t>
  </si>
  <si>
    <t>Segment EBIT ex. impairment and other charges, net</t>
  </si>
  <si>
    <r>
      <t xml:space="preserve">Note 1 - Segment Information  -  </t>
    </r>
    <r>
      <rPr>
        <i/>
        <sz val="11"/>
        <rFont val="Calibri"/>
        <family val="2"/>
      </rPr>
      <t>See separate tab</t>
    </r>
  </si>
  <si>
    <r>
      <t xml:space="preserve">Note 2 - Revenues  - </t>
    </r>
    <r>
      <rPr>
        <i/>
        <sz val="11"/>
        <rFont val="Calibri"/>
        <family val="2"/>
      </rPr>
      <t>See separate tab</t>
    </r>
  </si>
  <si>
    <t xml:space="preserve">Note 3 - Net operating expenses </t>
  </si>
  <si>
    <t>Note 4 - Depreciation, amortization and impairments and other charges, net</t>
  </si>
  <si>
    <t xml:space="preserve">Segment reporting </t>
  </si>
  <si>
    <t>Note 5 - Share of results from associated companies</t>
  </si>
  <si>
    <t>Note 6 - Interest expense</t>
  </si>
  <si>
    <t>Note 7 - Other financial expense, net</t>
  </si>
  <si>
    <t xml:space="preserve">Note 8 - Income tax </t>
  </si>
  <si>
    <t>Note 9 - Property and equipment</t>
  </si>
  <si>
    <t>Note 10 - MultiClient library</t>
  </si>
  <si>
    <t>Completed during 2018</t>
  </si>
  <si>
    <t>Note 11 - Liquidity and financing</t>
  </si>
  <si>
    <t>Note 12 - Earnings per share</t>
  </si>
  <si>
    <t>Note 13 - Other comprehensive income</t>
  </si>
  <si>
    <t>Note 14 - EBITDA and EBIT ex. impairment and other charges, net reconciliation</t>
  </si>
  <si>
    <t>Note 15 -basis of preperation</t>
  </si>
  <si>
    <t>Adjusted opening balance following IFRS 15</t>
  </si>
  <si>
    <t>As reported</t>
  </si>
  <si>
    <t>Adjustment</t>
  </si>
  <si>
    <t>31.12.2017</t>
  </si>
  <si>
    <t>IFSR 15</t>
  </si>
  <si>
    <t>Total current assets</t>
  </si>
  <si>
    <t xml:space="preserve">        Completed surveys</t>
  </si>
  <si>
    <t xml:space="preserve">       Surveys in progress</t>
  </si>
  <si>
    <t>Total long term assets</t>
  </si>
  <si>
    <t>Total assets</t>
  </si>
  <si>
    <t>Other equity</t>
  </si>
  <si>
    <t>Total shareholders' equity</t>
  </si>
  <si>
    <t>Total current liabilities</t>
  </si>
  <si>
    <t>Total long term liabilities</t>
  </si>
  <si>
    <t>Adjustment to opening balance*</t>
  </si>
  <si>
    <t xml:space="preserve">capital </t>
  </si>
  <si>
    <t>reserves</t>
  </si>
  <si>
    <t>Profit (loss) for the period</t>
  </si>
  <si>
    <t>Other comprehensive income (loss)</t>
  </si>
  <si>
    <t>Other capital reserves</t>
  </si>
  <si>
    <t>Deferred revenues</t>
  </si>
  <si>
    <t>Other charges net</t>
  </si>
  <si>
    <t>Segment adjustment to Revenues as reported</t>
  </si>
  <si>
    <t>Segment EBITDA ex. Other Charges, net</t>
  </si>
  <si>
    <t>Segment adjustment to Amortization As Reported</t>
  </si>
  <si>
    <t>Segment adjustment to Revenues As Reported</t>
  </si>
  <si>
    <t>Accrued expenses, other current liabilities and deferred revenues</t>
  </si>
  <si>
    <t>EBIT</t>
  </si>
  <si>
    <t>Opening Balance</t>
  </si>
  <si>
    <t>01.01.2018</t>
  </si>
  <si>
    <t>2017*</t>
  </si>
  <si>
    <t>For the year ended December 31, 2017</t>
  </si>
  <si>
    <t>Balance as of December 31, 2017</t>
  </si>
  <si>
    <t>The carrying value of the MultiClient library by year of completion is as follows:</t>
  </si>
  <si>
    <t>Basic and diluted earnings per share</t>
  </si>
  <si>
    <t>Earnings per share attributable to equity holders of the parent during the period</t>
  </si>
  <si>
    <t>June 30,</t>
  </si>
  <si>
    <t>For the six months ended June 30, 2017</t>
  </si>
  <si>
    <t>Balance as of June 30, 2017</t>
  </si>
  <si>
    <t>For the six months ended June 30, 2018</t>
  </si>
  <si>
    <t>Balance as of June 30, 2018</t>
  </si>
  <si>
    <t>Notes to the Condensed Interim Consolidated Financial Statements - Second Quarter 2018</t>
  </si>
  <si>
    <t>Six months ended</t>
  </si>
  <si>
    <t>Share based payments, cash settled</t>
  </si>
  <si>
    <t>2018</t>
  </si>
  <si>
    <t>2017</t>
  </si>
  <si>
    <t xml:space="preserve">     - MultiClient pre-funding</t>
  </si>
  <si>
    <t>MultiClient pre-funding revenue, as reported *</t>
  </si>
  <si>
    <t>MultiClient pre-funding revenue, Segment *</t>
  </si>
  <si>
    <t xml:space="preserve"> Condensed Consolidated Statements of Profit and Loss and Other Comprehensive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</si>
</sst>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_ ;_ * \-#,##0_ ;_ * &quot;-&quot;_ ;_ @_ "/>
    <numFmt numFmtId="167" formatCode="_ &quot;kr&quot;\ * #,##0.00_ ;_ &quot;kr&quot;\ * \-#,##0.00_ ;_ &quot;kr&quot;\ * &quot;-&quot;??_ ;_ @_ "/>
    <numFmt numFmtId="168" formatCode="_ * #,##0.00_ ;_ * \-#,##0.00_ ;_ * &quot;-&quot;??_ ;_ @_ "/>
    <numFmt numFmtId="169" formatCode="_-&quot;£&quot;* #,##0.00_-;\-&quot;£&quot;* #,##0.00_-;_-&quot;£&quot;* &quot;-&quot;??_-;_-@_-"/>
    <numFmt numFmtId="170" formatCode="_(&quot;$&quot;\ * #,##0_);_(&quot;$&quot;\ * \(#,##0\);_(&quot;$&quot;\ * &quot;-&quot;_);_(@_)"/>
    <numFmt numFmtId="171" formatCode="_(* #,##0_);_(* \(#,##0\);_(* &quot;-&quot;??_);_(@_)"/>
    <numFmt numFmtId="172" formatCode="_(&quot;$&quot;* #,##0_);_(&quot;$&quot;* \(#,##0\);_(&quot;$&quot;* &quot;-&quot;??_);_(@_)"/>
    <numFmt numFmtId="173" formatCode="_ * #,##0_ ;_ * \(#,##0\)_ ;_ * &quot;-&quot;_ ;_ @_ "/>
    <numFmt numFmtId="174" formatCode="_(* #,##0.0_);_(* \(#,##0.0\);_(* &quot;-&quot;??_);_(@_)"/>
    <numFmt numFmtId="175" formatCode="#,##0;[Red]\(#,##0\)"/>
    <numFmt numFmtId="176" formatCode="_(* #,##0.0_);_(* \(#,##0.0\);_(* &quot;-&quot;_);_(@_)"/>
    <numFmt numFmtId="177" formatCode="_ * #,##0.0_ ;_ * \-#,##0.0_ ;_ * &quot;-&quot;?_ ;_ @_ "/>
    <numFmt numFmtId="178" formatCode="_(* #,##0.0_);_(* \(#,##0.0\);_(* &quot;-&quot;?_);_(@_)"/>
    <numFmt numFmtId="179" formatCode="0.0"/>
    <numFmt numFmtId="180" formatCode="_-* #,##0.0_-;\-* #,##0.0_-;_-* &quot;-&quot;?_-;_-@_-"/>
    <numFmt numFmtId="181" formatCode="0.0\ %"/>
  </numFmts>
  <fonts count="7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sz val="14"/>
      <name val="Univers 55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6"/>
      <name val="Univers (WN)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sz val="8"/>
      <color indexed="9"/>
      <name val="Arial"/>
      <family val="2"/>
    </font>
    <font>
      <sz val="8"/>
      <name val="Helv"/>
    </font>
    <font>
      <sz val="12"/>
      <name val="Times New Roman Cyr"/>
      <charset val="204"/>
    </font>
    <font>
      <b/>
      <sz val="9"/>
      <name val="Arial"/>
      <family val="2"/>
    </font>
    <font>
      <sz val="8"/>
      <color indexed="13"/>
      <name val="MS Sans Serif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Maiandra GD"/>
      <family val="2"/>
    </font>
    <font>
      <u/>
      <sz val="8"/>
      <color rgb="FF0000FF"/>
      <name val="Calibri"/>
      <family val="2"/>
      <scheme val="minor"/>
    </font>
    <font>
      <sz val="9"/>
      <color theme="1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name val="Helv"/>
    </font>
    <font>
      <sz val="24"/>
      <name val="Helv"/>
    </font>
    <font>
      <b/>
      <sz val="10"/>
      <name val="MS Sans Serif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trike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i/>
      <sz val="10"/>
      <name val="Calibri"/>
      <family val="2"/>
    </font>
    <font>
      <b/>
      <i/>
      <sz val="11"/>
      <color rgb="FFFF000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i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i/>
      <sz val="11"/>
      <name val="Calibri"/>
      <family val="2"/>
    </font>
    <font>
      <b/>
      <sz val="10"/>
      <color theme="1"/>
      <name val="Calibri"/>
      <family val="2"/>
      <scheme val="minor"/>
    </font>
    <font>
      <b/>
      <sz val="9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  <fill>
      <patternFill patternType="solid">
        <fgColor rgb="FFF2F2F2"/>
        <bgColor indexed="64"/>
      </patternFill>
    </fill>
    <fill>
      <patternFill patternType="gray125">
        <fgColor indexed="8"/>
      </patternFill>
    </fill>
    <fill>
      <patternFill patternType="mediumGray">
        <fgColor indexed="22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9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NumberFormat="0" applyAlignment="0" applyProtection="0"/>
    <xf numFmtId="0" fontId="24" fillId="0" borderId="0" applyNumberFormat="0" applyFill="0" applyBorder="0" applyAlignment="0"/>
    <xf numFmtId="0" fontId="25" fillId="0" borderId="0"/>
    <xf numFmtId="0" fontId="26" fillId="0" borderId="0"/>
    <xf numFmtId="0" fontId="25" fillId="0" borderId="0"/>
    <xf numFmtId="0" fontId="26" fillId="0" borderId="0"/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9" fillId="15" borderId="8" applyNumberFormat="0" applyProtection="0">
      <alignment vertical="center"/>
    </xf>
    <xf numFmtId="0" fontId="20" fillId="15" borderId="9" applyNumberFormat="0" applyProtection="0"/>
    <xf numFmtId="0" fontId="29" fillId="15" borderId="10" applyNumberFormat="0" applyProtection="0">
      <alignment vertical="center"/>
    </xf>
    <xf numFmtId="0" fontId="29" fillId="15" borderId="11" applyNumberFormat="0" applyProtection="0">
      <alignment vertical="center"/>
    </xf>
    <xf numFmtId="0" fontId="29" fillId="15" borderId="0" applyNumberFormat="0" applyProtection="0">
      <alignment vertical="center"/>
    </xf>
    <xf numFmtId="0" fontId="22" fillId="0" borderId="12" applyNumberFormat="0" applyProtection="0"/>
    <xf numFmtId="0" fontId="21" fillId="0" borderId="13" applyNumberFormat="0" applyProtection="0">
      <alignment horizontal="left" textRotation="90" wrapText="1"/>
    </xf>
    <xf numFmtId="0" fontId="30" fillId="15" borderId="0" applyNumberFormat="0" applyProtection="0"/>
    <xf numFmtId="0" fontId="31" fillId="0" borderId="0" applyNumberFormat="0" applyFill="0" applyBorder="0" applyAlignment="0" applyProtection="0"/>
    <xf numFmtId="0" fontId="32" fillId="0" borderId="0"/>
    <xf numFmtId="0" fontId="18" fillId="0" borderId="0"/>
    <xf numFmtId="0" fontId="15" fillId="0" borderId="0"/>
    <xf numFmtId="0" fontId="33" fillId="0" borderId="0"/>
    <xf numFmtId="0" fontId="23" fillId="0" borderId="0"/>
    <xf numFmtId="0" fontId="21" fillId="0" borderId="0"/>
    <xf numFmtId="175" fontId="34" fillId="16" borderId="0"/>
    <xf numFmtId="175" fontId="34" fillId="16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35" fillId="0" borderId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/>
    <xf numFmtId="43" fontId="3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3" fontId="17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17" borderId="0">
      <alignment horizontal="right"/>
    </xf>
    <xf numFmtId="38" fontId="42" fillId="0" borderId="0"/>
    <xf numFmtId="38" fontId="43" fillId="0" borderId="0"/>
    <xf numFmtId="38" fontId="44" fillId="0" borderId="0"/>
    <xf numFmtId="38" fontId="45" fillId="0" borderId="0"/>
    <xf numFmtId="0" fontId="17" fillId="0" borderId="0"/>
    <xf numFmtId="0" fontId="17" fillId="0" borderId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37" fontId="47" fillId="18" borderId="0"/>
    <xf numFmtId="37" fontId="48" fillId="18" borderId="14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8" fillId="0" borderId="0"/>
    <xf numFmtId="0" fontId="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5" fillId="0" borderId="0"/>
    <xf numFmtId="0" fontId="1" fillId="0" borderId="0"/>
    <xf numFmtId="0" fontId="1" fillId="0" borderId="0"/>
    <xf numFmtId="0" fontId="2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6" fillId="0" borderId="0" applyNumberFormat="0" applyFont="0" applyFill="0" applyBorder="0" applyAlignment="0" applyProtection="0">
      <alignment horizontal="left"/>
    </xf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9" fillId="0" borderId="1">
      <alignment horizontal="center"/>
    </xf>
    <xf numFmtId="3" fontId="46" fillId="0" borderId="0" applyFont="0" applyFill="0" applyBorder="0" applyAlignment="0" applyProtection="0"/>
    <xf numFmtId="0" fontId="46" fillId="19" borderId="0" applyNumberFormat="0" applyFont="0" applyBorder="0" applyAlignment="0" applyProtection="0"/>
    <xf numFmtId="0" fontId="15" fillId="2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70" fillId="0" borderId="0" applyFont="0" applyFill="0" applyBorder="0" applyAlignment="0" applyProtection="0"/>
  </cellStyleXfs>
  <cellXfs count="424">
    <xf numFmtId="0" fontId="0" fillId="0" borderId="0" xfId="0"/>
    <xf numFmtId="0" fontId="3" fillId="0" borderId="0" xfId="0" applyFont="1"/>
    <xf numFmtId="171" fontId="3" fillId="0" borderId="0" xfId="1" applyNumberFormat="1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171" fontId="3" fillId="0" borderId="0" xfId="1" applyNumberFormat="1" applyFont="1" applyBorder="1" applyAlignment="1">
      <alignment horizontal="left"/>
    </xf>
    <xf numFmtId="0" fontId="0" fillId="0" borderId="1" xfId="0" applyBorder="1"/>
    <xf numFmtId="171" fontId="5" fillId="0" borderId="0" xfId="1" applyNumberFormat="1" applyFont="1" applyBorder="1" applyAlignment="1">
      <alignment horizontal="left"/>
    </xf>
    <xf numFmtId="172" fontId="5" fillId="0" borderId="0" xfId="2" applyNumberFormat="1" applyFont="1" applyFill="1" applyBorder="1"/>
    <xf numFmtId="171" fontId="5" fillId="0" borderId="0" xfId="1" applyNumberFormat="1" applyFont="1" applyFill="1" applyBorder="1" applyAlignment="1">
      <alignment horizontal="left"/>
    </xf>
    <xf numFmtId="0" fontId="0" fillId="0" borderId="0" xfId="0" applyFill="1"/>
    <xf numFmtId="0" fontId="7" fillId="0" borderId="0" xfId="0" applyFont="1"/>
    <xf numFmtId="172" fontId="4" fillId="0" borderId="0" xfId="2" applyNumberFormat="1" applyFont="1" applyFill="1" applyBorder="1"/>
    <xf numFmtId="0" fontId="0" fillId="0" borderId="0" xfId="0" applyBorder="1"/>
    <xf numFmtId="171" fontId="3" fillId="0" borderId="0" xfId="1" applyNumberFormat="1" applyFont="1" applyFill="1" applyAlignment="1">
      <alignment horizontal="left"/>
    </xf>
    <xf numFmtId="171" fontId="5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/>
    <xf numFmtId="0" fontId="3" fillId="0" borderId="0" xfId="3" applyFont="1"/>
    <xf numFmtId="0" fontId="3" fillId="0" borderId="0" xfId="3" applyFont="1" applyBorder="1"/>
    <xf numFmtId="0" fontId="2" fillId="0" borderId="0" xfId="3"/>
    <xf numFmtId="0" fontId="2" fillId="0" borderId="0" xfId="3" applyBorder="1"/>
    <xf numFmtId="0" fontId="4" fillId="0" borderId="0" xfId="3" applyFont="1" applyFill="1" applyBorder="1"/>
    <xf numFmtId="0" fontId="2" fillId="0" borderId="0" xfId="3" applyFont="1" applyFill="1"/>
    <xf numFmtId="0" fontId="3" fillId="0" borderId="0" xfId="3" applyFont="1" applyFill="1" applyBorder="1"/>
    <xf numFmtId="0" fontId="3" fillId="0" borderId="0" xfId="3" applyFont="1" applyFill="1"/>
    <xf numFmtId="0" fontId="13" fillId="0" borderId="0" xfId="3" applyFont="1" applyAlignment="1">
      <alignment horizontal="left"/>
    </xf>
    <xf numFmtId="0" fontId="4" fillId="0" borderId="0" xfId="3" applyFont="1"/>
    <xf numFmtId="0" fontId="2" fillId="0" borderId="0" xfId="3" applyFill="1"/>
    <xf numFmtId="0" fontId="15" fillId="0" borderId="0" xfId="3" applyFont="1" applyFill="1" applyBorder="1"/>
    <xf numFmtId="0" fontId="3" fillId="0" borderId="2" xfId="3" applyFont="1" applyFill="1" applyBorder="1"/>
    <xf numFmtId="0" fontId="16" fillId="0" borderId="0" xfId="3" applyFont="1" applyFill="1"/>
    <xf numFmtId="0" fontId="12" fillId="0" borderId="0" xfId="0" quotePrefix="1" applyFont="1"/>
    <xf numFmtId="172" fontId="14" fillId="0" borderId="0" xfId="2" applyNumberFormat="1" applyFont="1" applyBorder="1"/>
    <xf numFmtId="0" fontId="9" fillId="0" borderId="0" xfId="0" applyFont="1" applyBorder="1"/>
    <xf numFmtId="0" fontId="10" fillId="0" borderId="0" xfId="0" applyFont="1" applyFill="1"/>
    <xf numFmtId="174" fontId="4" fillId="0" borderId="0" xfId="1" applyNumberFormat="1" applyFont="1" applyFill="1" applyBorder="1"/>
    <xf numFmtId="174" fontId="9" fillId="0" borderId="0" xfId="1" applyNumberFormat="1" applyFont="1"/>
    <xf numFmtId="172" fontId="11" fillId="0" borderId="0" xfId="2" applyNumberFormat="1" applyFont="1" applyFill="1" applyBorder="1"/>
    <xf numFmtId="0" fontId="3" fillId="0" borderId="0" xfId="0" applyFont="1" applyBorder="1" applyAlignment="1">
      <alignment horizontal="center"/>
    </xf>
    <xf numFmtId="0" fontId="52" fillId="0" borderId="0" xfId="3" applyFont="1" applyFill="1" applyBorder="1"/>
    <xf numFmtId="0" fontId="51" fillId="0" borderId="0" xfId="3" applyFont="1" applyFill="1" applyBorder="1"/>
    <xf numFmtId="0" fontId="51" fillId="0" borderId="0" xfId="3" applyFont="1" applyFill="1"/>
    <xf numFmtId="0" fontId="51" fillId="0" borderId="2" xfId="3" applyFont="1" applyFill="1" applyBorder="1"/>
    <xf numFmtId="0" fontId="52" fillId="0" borderId="4" xfId="3" applyFont="1" applyFill="1" applyBorder="1"/>
    <xf numFmtId="0" fontId="54" fillId="0" borderId="2" xfId="3" applyFont="1" applyFill="1" applyBorder="1"/>
    <xf numFmtId="0" fontId="51" fillId="0" borderId="0" xfId="3" applyFont="1" applyFill="1" applyBorder="1" applyAlignment="1">
      <alignment horizontal="center"/>
    </xf>
    <xf numFmtId="0" fontId="51" fillId="0" borderId="0" xfId="3" applyFont="1" applyAlignment="1">
      <alignment horizontal="center"/>
    </xf>
    <xf numFmtId="41" fontId="51" fillId="0" borderId="0" xfId="3" applyNumberFormat="1" applyFont="1" applyAlignment="1">
      <alignment horizontal="center"/>
    </xf>
    <xf numFmtId="0" fontId="51" fillId="0" borderId="0" xfId="3" applyFont="1" applyBorder="1" applyAlignment="1">
      <alignment horizontal="center"/>
    </xf>
    <xf numFmtId="41" fontId="51" fillId="0" borderId="0" xfId="3" applyNumberFormat="1" applyFont="1" applyBorder="1" applyAlignment="1">
      <alignment horizontal="center"/>
    </xf>
    <xf numFmtId="173" fontId="51" fillId="0" borderId="2" xfId="3" applyNumberFormat="1" applyFont="1" applyBorder="1" applyAlignment="1">
      <alignment horizontal="center"/>
    </xf>
    <xf numFmtId="173" fontId="51" fillId="0" borderId="0" xfId="3" applyNumberFormat="1" applyFont="1" applyAlignment="1">
      <alignment horizontal="center"/>
    </xf>
    <xf numFmtId="173" fontId="51" fillId="0" borderId="0" xfId="3" applyNumberFormat="1" applyFont="1" applyBorder="1" applyAlignment="1">
      <alignment horizontal="center"/>
    </xf>
    <xf numFmtId="0" fontId="51" fillId="0" borderId="2" xfId="3" applyFont="1" applyBorder="1" applyAlignment="1">
      <alignment horizontal="center"/>
    </xf>
    <xf numFmtId="174" fontId="52" fillId="0" borderId="0" xfId="1" applyNumberFormat="1" applyFont="1" applyFill="1"/>
    <xf numFmtId="174" fontId="52" fillId="0" borderId="0" xfId="1" applyNumberFormat="1" applyFont="1" applyFill="1" applyBorder="1"/>
    <xf numFmtId="174" fontId="51" fillId="0" borderId="0" xfId="1" applyNumberFormat="1" applyFont="1" applyFill="1"/>
    <xf numFmtId="174" fontId="51" fillId="0" borderId="0" xfId="1" applyNumberFormat="1" applyFont="1" applyFill="1" applyBorder="1"/>
    <xf numFmtId="174" fontId="52" fillId="0" borderId="4" xfId="1" applyNumberFormat="1" applyFont="1" applyFill="1" applyBorder="1"/>
    <xf numFmtId="0" fontId="51" fillId="0" borderId="1" xfId="3" applyFont="1" applyBorder="1" applyAlignment="1">
      <alignment horizontal="center"/>
    </xf>
    <xf numFmtId="0" fontId="52" fillId="0" borderId="0" xfId="3" applyFont="1" applyBorder="1" applyAlignment="1">
      <alignment horizontal="center"/>
    </xf>
    <xf numFmtId="0" fontId="54" fillId="0" borderId="1" xfId="3" applyFont="1" applyBorder="1" applyAlignment="1">
      <alignment horizontal="left"/>
    </xf>
    <xf numFmtId="0" fontId="52" fillId="0" borderId="1" xfId="3" applyFont="1" applyBorder="1" applyAlignment="1">
      <alignment horizontal="center"/>
    </xf>
    <xf numFmtId="0" fontId="51" fillId="0" borderId="1" xfId="3" applyFont="1" applyFill="1" applyBorder="1" applyAlignment="1">
      <alignment horizontal="center"/>
    </xf>
    <xf numFmtId="0" fontId="51" fillId="0" borderId="0" xfId="3" applyFont="1"/>
    <xf numFmtId="0" fontId="54" fillId="0" borderId="0" xfId="3" applyFont="1" applyFill="1" applyBorder="1" applyAlignment="1"/>
    <xf numFmtId="0" fontId="52" fillId="0" borderId="0" xfId="3" applyFont="1"/>
    <xf numFmtId="171" fontId="52" fillId="0" borderId="0" xfId="1" applyNumberFormat="1" applyFont="1" applyFill="1" applyAlignment="1"/>
    <xf numFmtId="171" fontId="51" fillId="0" borderId="0" xfId="1" applyNumberFormat="1" applyFont="1" applyFill="1" applyAlignment="1"/>
    <xf numFmtId="171" fontId="51" fillId="0" borderId="0" xfId="1" applyNumberFormat="1" applyFont="1" applyAlignment="1">
      <alignment horizontal="left"/>
    </xf>
    <xf numFmtId="174" fontId="51" fillId="0" borderId="0" xfId="1" applyNumberFormat="1" applyFont="1" applyBorder="1"/>
    <xf numFmtId="174" fontId="51" fillId="0" borderId="0" xfId="1" applyNumberFormat="1" applyFont="1"/>
    <xf numFmtId="171" fontId="51" fillId="0" borderId="0" xfId="1" quotePrefix="1" applyNumberFormat="1" applyFont="1" applyFill="1" applyBorder="1" applyAlignment="1">
      <alignment horizontal="left"/>
    </xf>
    <xf numFmtId="0" fontId="52" fillId="0" borderId="4" xfId="3" applyFont="1" applyBorder="1"/>
    <xf numFmtId="171" fontId="52" fillId="0" borderId="4" xfId="1" applyNumberFormat="1" applyFont="1" applyBorder="1" applyAlignment="1">
      <alignment horizontal="left"/>
    </xf>
    <xf numFmtId="171" fontId="51" fillId="0" borderId="4" xfId="1" applyNumberFormat="1" applyFont="1" applyBorder="1" applyAlignment="1">
      <alignment horizontal="left"/>
    </xf>
    <xf numFmtId="171" fontId="52" fillId="0" borderId="0" xfId="1" applyNumberFormat="1" applyFont="1" applyBorder="1" applyAlignment="1">
      <alignment horizontal="left"/>
    </xf>
    <xf numFmtId="174" fontId="51" fillId="0" borderId="4" xfId="1" applyNumberFormat="1" applyFont="1" applyFill="1" applyBorder="1"/>
    <xf numFmtId="171" fontId="51" fillId="0" borderId="0" xfId="1" applyNumberFormat="1" applyFont="1" applyBorder="1" applyAlignment="1">
      <alignment horizontal="left"/>
    </xf>
    <xf numFmtId="171" fontId="52" fillId="0" borderId="0" xfId="1" applyNumberFormat="1" applyFont="1" applyAlignment="1">
      <alignment horizontal="left"/>
    </xf>
    <xf numFmtId="171" fontId="51" fillId="0" borderId="0" xfId="1" applyNumberFormat="1" applyFont="1" applyFill="1" applyAlignment="1">
      <alignment horizontal="left"/>
    </xf>
    <xf numFmtId="171" fontId="51" fillId="0" borderId="0" xfId="1" applyNumberFormat="1" applyFont="1" applyFill="1" applyBorder="1" applyAlignment="1">
      <alignment horizontal="left"/>
    </xf>
    <xf numFmtId="171" fontId="52" fillId="0" borderId="3" xfId="1" applyNumberFormat="1" applyFont="1" applyBorder="1" applyAlignment="1">
      <alignment horizontal="left"/>
    </xf>
    <xf numFmtId="174" fontId="52" fillId="0" borderId="3" xfId="1" applyNumberFormat="1" applyFont="1" applyFill="1" applyBorder="1"/>
    <xf numFmtId="174" fontId="58" fillId="0" borderId="0" xfId="1" applyNumberFormat="1" applyFont="1" applyBorder="1"/>
    <xf numFmtId="0" fontId="56" fillId="0" borderId="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1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4" fillId="0" borderId="0" xfId="0" applyFont="1" applyBorder="1" applyAlignment="1"/>
    <xf numFmtId="0" fontId="51" fillId="0" borderId="0" xfId="0" applyFont="1" applyFill="1" applyBorder="1"/>
    <xf numFmtId="0" fontId="51" fillId="0" borderId="0" xfId="0" applyFont="1"/>
    <xf numFmtId="0" fontId="51" fillId="0" borderId="2" xfId="0" applyFont="1" applyFill="1" applyBorder="1"/>
    <xf numFmtId="174" fontId="51" fillId="0" borderId="2" xfId="1" applyNumberFormat="1" applyFont="1" applyFill="1" applyBorder="1"/>
    <xf numFmtId="0" fontId="51" fillId="0" borderId="1" xfId="0" applyFont="1" applyFill="1" applyBorder="1"/>
    <xf numFmtId="174" fontId="60" fillId="0" borderId="0" xfId="1" applyNumberFormat="1" applyFont="1" applyFill="1"/>
    <xf numFmtId="0" fontId="61" fillId="0" borderId="0" xfId="0" applyFont="1" applyFill="1" applyBorder="1"/>
    <xf numFmtId="0" fontId="56" fillId="0" borderId="1" xfId="0" applyFont="1" applyBorder="1"/>
    <xf numFmtId="0" fontId="56" fillId="0" borderId="1" xfId="0" applyFont="1" applyFill="1" applyBorder="1"/>
    <xf numFmtId="0" fontId="54" fillId="0" borderId="1" xfId="0" applyFont="1" applyBorder="1" applyAlignment="1"/>
    <xf numFmtId="0" fontId="60" fillId="0" borderId="0" xfId="0" applyFont="1" applyBorder="1" applyAlignment="1">
      <alignment horizontal="center"/>
    </xf>
    <xf numFmtId="171" fontId="52" fillId="0" borderId="0" xfId="1" applyNumberFormat="1" applyFont="1" applyBorder="1" applyAlignment="1">
      <alignment horizontal="center"/>
    </xf>
    <xf numFmtId="174" fontId="52" fillId="0" borderId="0" xfId="1" applyNumberFormat="1" applyFont="1" applyBorder="1"/>
    <xf numFmtId="0" fontId="52" fillId="0" borderId="0" xfId="0" applyFont="1" applyBorder="1"/>
    <xf numFmtId="0" fontId="15" fillId="0" borderId="0" xfId="0" applyFont="1" applyFill="1"/>
    <xf numFmtId="0" fontId="15" fillId="0" borderId="0" xfId="0" applyFont="1"/>
    <xf numFmtId="0" fontId="19" fillId="0" borderId="0" xfId="0" applyFont="1" applyFill="1"/>
    <xf numFmtId="0" fontId="51" fillId="0" borderId="0" xfId="3" applyFont="1" applyBorder="1"/>
    <xf numFmtId="0" fontId="55" fillId="0" borderId="0" xfId="0" applyFont="1" applyAlignment="1">
      <alignment horizontal="left"/>
    </xf>
    <xf numFmtId="0" fontId="56" fillId="0" borderId="0" xfId="3" applyFont="1" applyAlignment="1">
      <alignment horizontal="left"/>
    </xf>
    <xf numFmtId="0" fontId="56" fillId="0" borderId="0" xfId="3" applyFont="1" applyFill="1" applyAlignment="1">
      <alignment horizontal="left"/>
    </xf>
    <xf numFmtId="0" fontId="56" fillId="0" borderId="0" xfId="0" applyFont="1" applyAlignment="1">
      <alignment horizontal="left"/>
    </xf>
    <xf numFmtId="0" fontId="51" fillId="0" borderId="1" xfId="3" applyFont="1" applyFill="1" applyBorder="1"/>
    <xf numFmtId="0" fontId="59" fillId="0" borderId="0" xfId="3" applyFont="1" applyFill="1" applyBorder="1"/>
    <xf numFmtId="0" fontId="59" fillId="0" borderId="0" xfId="3" applyFont="1" applyFill="1"/>
    <xf numFmtId="0" fontId="54" fillId="0" borderId="2" xfId="3" applyFont="1" applyFill="1" applyBorder="1" applyAlignment="1">
      <alignment horizontal="left"/>
    </xf>
    <xf numFmtId="0" fontId="59" fillId="0" borderId="2" xfId="3" applyFont="1" applyFill="1" applyBorder="1"/>
    <xf numFmtId="0" fontId="51" fillId="0" borderId="2" xfId="3" applyNumberFormat="1" applyFont="1" applyFill="1" applyBorder="1" applyAlignment="1">
      <alignment horizontal="center"/>
    </xf>
    <xf numFmtId="174" fontId="51" fillId="0" borderId="0" xfId="1" applyNumberFormat="1" applyFont="1" applyFill="1" applyAlignment="1"/>
    <xf numFmtId="174" fontId="59" fillId="0" borderId="0" xfId="1" applyNumberFormat="1" applyFont="1" applyFill="1" applyBorder="1" applyAlignment="1"/>
    <xf numFmtId="174" fontId="51" fillId="0" borderId="2" xfId="1" applyNumberFormat="1" applyFont="1" applyFill="1" applyBorder="1" applyAlignment="1"/>
    <xf numFmtId="173" fontId="63" fillId="0" borderId="0" xfId="3" applyNumberFormat="1" applyFont="1" applyFill="1" applyBorder="1"/>
    <xf numFmtId="170" fontId="51" fillId="0" borderId="0" xfId="3" applyNumberFormat="1" applyFont="1" applyFill="1" applyBorder="1"/>
    <xf numFmtId="170" fontId="51" fillId="0" borderId="0" xfId="3" applyNumberFormat="1" applyFont="1" applyFill="1"/>
    <xf numFmtId="41" fontId="51" fillId="0" borderId="0" xfId="3" applyNumberFormat="1" applyFont="1" applyFill="1"/>
    <xf numFmtId="170" fontId="52" fillId="0" borderId="0" xfId="3" applyNumberFormat="1" applyFont="1" applyFill="1" applyBorder="1"/>
    <xf numFmtId="170" fontId="59" fillId="0" borderId="0" xfId="3" applyNumberFormat="1" applyFont="1" applyFill="1" applyBorder="1"/>
    <xf numFmtId="0" fontId="54" fillId="0" borderId="2" xfId="3" applyFont="1" applyBorder="1"/>
    <xf numFmtId="0" fontId="55" fillId="0" borderId="0" xfId="3" applyFont="1" applyFill="1" applyAlignment="1">
      <alignment horizontal="left"/>
    </xf>
    <xf numFmtId="41" fontId="59" fillId="0" borderId="0" xfId="3" applyNumberFormat="1" applyFont="1"/>
    <xf numFmtId="41" fontId="51" fillId="0" borderId="0" xfId="3" applyNumberFormat="1" applyFont="1" applyFill="1" applyBorder="1"/>
    <xf numFmtId="41" fontId="59" fillId="0" borderId="0" xfId="3" applyNumberFormat="1" applyFont="1" applyFill="1"/>
    <xf numFmtId="41" fontId="51" fillId="0" borderId="0" xfId="3" applyNumberFormat="1" applyFont="1" applyFill="1" applyAlignment="1">
      <alignment horizontal="center"/>
    </xf>
    <xf numFmtId="41" fontId="59" fillId="0" borderId="0" xfId="3" applyNumberFormat="1" applyFont="1" applyFill="1" applyBorder="1"/>
    <xf numFmtId="41" fontId="51" fillId="0" borderId="1" xfId="3" applyNumberFormat="1" applyFont="1" applyFill="1" applyBorder="1"/>
    <xf numFmtId="0" fontId="54" fillId="0" borderId="0" xfId="3" applyFont="1" applyFill="1" applyBorder="1"/>
    <xf numFmtId="0" fontId="51" fillId="0" borderId="1" xfId="3" applyFont="1" applyFill="1" applyBorder="1" applyAlignment="1">
      <alignment horizontal="left"/>
    </xf>
    <xf numFmtId="41" fontId="52" fillId="0" borderId="0" xfId="3" applyNumberFormat="1" applyFont="1" applyFill="1" applyBorder="1"/>
    <xf numFmtId="0" fontId="65" fillId="0" borderId="0" xfId="3" quotePrefix="1" applyFont="1" applyFill="1" applyBorder="1"/>
    <xf numFmtId="0" fontId="65" fillId="0" borderId="0" xfId="3" applyFont="1" applyFill="1" applyBorder="1"/>
    <xf numFmtId="174" fontId="60" fillId="0" borderId="0" xfId="1" applyNumberFormat="1" applyFont="1" applyFill="1" applyBorder="1"/>
    <xf numFmtId="0" fontId="66" fillId="0" borderId="0" xfId="3" applyFont="1" applyFill="1" applyBorder="1"/>
    <xf numFmtId="0" fontId="55" fillId="0" borderId="0" xfId="3" applyFont="1" applyFill="1" applyBorder="1" applyAlignment="1">
      <alignment horizontal="left"/>
    </xf>
    <xf numFmtId="0" fontId="59" fillId="0" borderId="0" xfId="3" applyFont="1"/>
    <xf numFmtId="41" fontId="59" fillId="0" borderId="1" xfId="3" applyNumberFormat="1" applyFont="1" applyFill="1" applyBorder="1"/>
    <xf numFmtId="170" fontId="51" fillId="21" borderId="0" xfId="3" applyNumberFormat="1" applyFont="1" applyFill="1"/>
    <xf numFmtId="0" fontId="51" fillId="0" borderId="0" xfId="3" applyFont="1" applyFill="1" applyAlignment="1">
      <alignment wrapText="1"/>
    </xf>
    <xf numFmtId="41" fontId="51" fillId="21" borderId="0" xfId="3" applyNumberFormat="1" applyFont="1" applyFill="1"/>
    <xf numFmtId="170" fontId="52" fillId="0" borderId="0" xfId="3" applyNumberFormat="1" applyFont="1" applyFill="1"/>
    <xf numFmtId="0" fontId="65" fillId="0" borderId="0" xfId="3" applyFont="1"/>
    <xf numFmtId="0" fontId="51" fillId="21" borderId="0" xfId="3" applyFont="1" applyFill="1"/>
    <xf numFmtId="0" fontId="66" fillId="0" borderId="0" xfId="3" quotePrefix="1" applyFont="1" applyFill="1" applyBorder="1"/>
    <xf numFmtId="174" fontId="52" fillId="0" borderId="1" xfId="1" applyNumberFormat="1" applyFont="1" applyFill="1" applyBorder="1"/>
    <xf numFmtId="170" fontId="52" fillId="0" borderId="1" xfId="3" applyNumberFormat="1" applyFont="1" applyFill="1" applyBorder="1"/>
    <xf numFmtId="174" fontId="51" fillId="0" borderId="1" xfId="1" applyNumberFormat="1" applyFont="1" applyFill="1" applyBorder="1"/>
    <xf numFmtId="171" fontId="52" fillId="0" borderId="0" xfId="1" applyNumberFormat="1" applyFont="1" applyFill="1" applyBorder="1" applyAlignment="1">
      <alignment horizontal="left"/>
    </xf>
    <xf numFmtId="171" fontId="63" fillId="0" borderId="0" xfId="1" applyNumberFormat="1" applyFont="1" applyFill="1" applyBorder="1" applyAlignment="1">
      <alignment horizontal="left"/>
    </xf>
    <xf numFmtId="41" fontId="51" fillId="0" borderId="0" xfId="0" applyNumberFormat="1" applyFont="1" applyFill="1" applyBorder="1"/>
    <xf numFmtId="171" fontId="51" fillId="0" borderId="0" xfId="1" applyNumberFormat="1" applyFont="1" applyFill="1" applyBorder="1" applyAlignment="1">
      <alignment horizontal="center"/>
    </xf>
    <xf numFmtId="43" fontId="51" fillId="0" borderId="0" xfId="1" applyFont="1" applyFill="1"/>
    <xf numFmtId="171" fontId="51" fillId="0" borderId="2" xfId="1" applyNumberFormat="1" applyFont="1" applyBorder="1" applyAlignment="1">
      <alignment horizontal="left"/>
    </xf>
    <xf numFmtId="171" fontId="51" fillId="0" borderId="2" xfId="1" quotePrefix="1" applyNumberFormat="1" applyFont="1" applyBorder="1" applyAlignment="1">
      <alignment horizontal="center"/>
    </xf>
    <xf numFmtId="43" fontId="51" fillId="0" borderId="2" xfId="1" applyFont="1" applyFill="1" applyBorder="1"/>
    <xf numFmtId="2" fontId="51" fillId="0" borderId="0" xfId="0" applyNumberFormat="1" applyFont="1" applyBorder="1" applyAlignment="1">
      <alignment horizontal="left"/>
    </xf>
    <xf numFmtId="44" fontId="52" fillId="0" borderId="0" xfId="0" applyNumberFormat="1" applyFont="1" applyBorder="1"/>
    <xf numFmtId="0" fontId="51" fillId="0" borderId="2" xfId="3" quotePrefix="1" applyNumberFormat="1" applyFont="1" applyFill="1" applyBorder="1" applyAlignment="1">
      <alignment horizontal="center"/>
    </xf>
    <xf numFmtId="41" fontId="60" fillId="0" borderId="0" xfId="3" applyNumberFormat="1" applyFont="1" applyFill="1"/>
    <xf numFmtId="171" fontId="51" fillId="0" borderId="0" xfId="0" applyNumberFormat="1" applyFont="1" applyFill="1" applyBorder="1"/>
    <xf numFmtId="44" fontId="52" fillId="0" borderId="0" xfId="0" applyNumberFormat="1" applyFont="1" applyFill="1" applyBorder="1"/>
    <xf numFmtId="0" fontId="52" fillId="0" borderId="4" xfId="0" applyFont="1" applyFill="1" applyBorder="1"/>
    <xf numFmtId="0" fontId="52" fillId="0" borderId="0" xfId="3" applyFont="1" applyFill="1"/>
    <xf numFmtId="0" fontId="15" fillId="0" borderId="0" xfId="3" applyFont="1"/>
    <xf numFmtId="171" fontId="51" fillId="0" borderId="0" xfId="1" quotePrefix="1" applyNumberFormat="1" applyFont="1" applyFill="1" applyBorder="1" applyAlignment="1">
      <alignment horizontal="center"/>
    </xf>
    <xf numFmtId="171" fontId="51" fillId="0" borderId="0" xfId="1" applyNumberFormat="1" applyFont="1" applyFill="1" applyAlignment="1">
      <alignment horizontal="center"/>
    </xf>
    <xf numFmtId="171" fontId="51" fillId="0" borderId="0" xfId="1" quotePrefix="1" applyNumberFormat="1" applyFont="1" applyFill="1" applyAlignment="1">
      <alignment horizontal="center"/>
    </xf>
    <xf numFmtId="171" fontId="51" fillId="0" borderId="0" xfId="1" applyNumberFormat="1" applyFont="1" applyBorder="1" applyAlignment="1">
      <alignment horizontal="center"/>
    </xf>
    <xf numFmtId="171" fontId="52" fillId="0" borderId="1" xfId="1" applyNumberFormat="1" applyFont="1" applyBorder="1" applyAlignment="1">
      <alignment horizontal="left"/>
    </xf>
    <xf numFmtId="171" fontId="51" fillId="0" borderId="1" xfId="1" applyNumberFormat="1" applyFont="1" applyFill="1" applyBorder="1" applyAlignment="1">
      <alignment horizontal="left"/>
    </xf>
    <xf numFmtId="0" fontId="6" fillId="0" borderId="1" xfId="0" applyFont="1" applyFill="1" applyBorder="1"/>
    <xf numFmtId="0" fontId="3" fillId="0" borderId="1" xfId="0" applyFont="1" applyBorder="1" applyAlignment="1">
      <alignment horizontal="center"/>
    </xf>
    <xf numFmtId="0" fontId="61" fillId="0" borderId="0" xfId="3" applyFont="1" applyFill="1"/>
    <xf numFmtId="176" fontId="60" fillId="0" borderId="0" xfId="3" applyNumberFormat="1" applyFont="1" applyFill="1" applyBorder="1"/>
    <xf numFmtId="0" fontId="56" fillId="0" borderId="0" xfId="0" applyFont="1" applyBorder="1" applyAlignment="1">
      <alignment horizontal="center"/>
    </xf>
    <xf numFmtId="0" fontId="56" fillId="0" borderId="0" xfId="0" applyFont="1" applyBorder="1"/>
    <xf numFmtId="0" fontId="56" fillId="0" borderId="0" xfId="0" applyFont="1" applyFill="1" applyBorder="1"/>
    <xf numFmtId="43" fontId="59" fillId="0" borderId="0" xfId="1" applyNumberFormat="1" applyFont="1" applyFill="1" applyBorder="1" applyAlignment="1"/>
    <xf numFmtId="0" fontId="52" fillId="0" borderId="1" xfId="3" applyFont="1" applyFill="1" applyBorder="1"/>
    <xf numFmtId="174" fontId="59" fillId="0" borderId="2" xfId="1" applyNumberFormat="1" applyFont="1" applyFill="1" applyBorder="1" applyAlignment="1"/>
    <xf numFmtId="174" fontId="51" fillId="21" borderId="0" xfId="1" applyNumberFormat="1" applyFont="1" applyFill="1"/>
    <xf numFmtId="0" fontId="59" fillId="21" borderId="0" xfId="3" applyFont="1" applyFill="1" applyBorder="1"/>
    <xf numFmtId="174" fontId="51" fillId="21" borderId="0" xfId="1" applyNumberFormat="1" applyFont="1" applyFill="1" applyBorder="1"/>
    <xf numFmtId="174" fontId="52" fillId="21" borderId="4" xfId="1" applyNumberFormat="1" applyFont="1" applyFill="1" applyBorder="1"/>
    <xf numFmtId="174" fontId="51" fillId="21" borderId="0" xfId="1" applyNumberFormat="1" applyFont="1" applyFill="1" applyAlignment="1"/>
    <xf numFmtId="174" fontId="52" fillId="0" borderId="3" xfId="303" applyNumberFormat="1" applyFont="1" applyFill="1" applyBorder="1"/>
    <xf numFmtId="174" fontId="51" fillId="0" borderId="4" xfId="303" applyNumberFormat="1" applyFont="1" applyFill="1" applyBorder="1"/>
    <xf numFmtId="174" fontId="51" fillId="0" borderId="0" xfId="303" applyNumberFormat="1" applyFont="1" applyFill="1"/>
    <xf numFmtId="174" fontId="58" fillId="0" borderId="0" xfId="303" applyNumberFormat="1" applyFont="1" applyFill="1" applyBorder="1"/>
    <xf numFmtId="174" fontId="51" fillId="0" borderId="0" xfId="303" applyNumberFormat="1" applyFont="1" applyFill="1" applyBorder="1"/>
    <xf numFmtId="174" fontId="51" fillId="21" borderId="0" xfId="121" applyNumberFormat="1" applyFont="1" applyFill="1"/>
    <xf numFmtId="44" fontId="51" fillId="21" borderId="0" xfId="2" applyNumberFormat="1" applyFont="1" applyFill="1" applyBorder="1"/>
    <xf numFmtId="170" fontId="52" fillId="21" borderId="0" xfId="3" applyNumberFormat="1" applyFont="1" applyFill="1"/>
    <xf numFmtId="171" fontId="51" fillId="21" borderId="0" xfId="3" applyNumberFormat="1" applyFont="1" applyFill="1" applyBorder="1"/>
    <xf numFmtId="41" fontId="60" fillId="21" borderId="0" xfId="3" applyNumberFormat="1" applyFont="1" applyFill="1" applyBorder="1"/>
    <xf numFmtId="0" fontId="59" fillId="0" borderId="0" xfId="3" applyFont="1" applyFill="1" applyBorder="1" applyAlignment="1"/>
    <xf numFmtId="43" fontId="51" fillId="0" borderId="0" xfId="1" applyNumberFormat="1" applyFont="1" applyFill="1" applyAlignment="1"/>
    <xf numFmtId="43" fontId="51" fillId="0" borderId="0" xfId="1" applyNumberFormat="1" applyFont="1" applyFill="1"/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 indent="1"/>
    </xf>
    <xf numFmtId="0" fontId="53" fillId="0" borderId="0" xfId="3" applyFont="1" applyAlignment="1">
      <alignment horizontal="left"/>
    </xf>
    <xf numFmtId="0" fontId="51" fillId="0" borderId="4" xfId="3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56" fillId="0" borderId="0" xfId="0" applyFont="1" applyFill="1" applyAlignment="1">
      <alignment horizontal="left"/>
    </xf>
    <xf numFmtId="0" fontId="55" fillId="0" borderId="0" xfId="0" applyFont="1" applyFill="1" applyAlignment="1">
      <alignment horizontal="left"/>
    </xf>
    <xf numFmtId="166" fontId="51" fillId="0" borderId="0" xfId="3" applyNumberFormat="1" applyFont="1" applyFill="1" applyBorder="1" applyAlignment="1">
      <alignment horizontal="center"/>
    </xf>
    <xf numFmtId="0" fontId="52" fillId="0" borderId="2" xfId="3" applyFont="1" applyFill="1" applyBorder="1"/>
    <xf numFmtId="0" fontId="63" fillId="0" borderId="0" xfId="3" applyFont="1" applyFill="1" applyBorder="1"/>
    <xf numFmtId="0" fontId="51" fillId="0" borderId="4" xfId="3" applyFont="1" applyFill="1" applyBorder="1"/>
    <xf numFmtId="0" fontId="64" fillId="0" borderId="0" xfId="0" applyFont="1" applyFill="1"/>
    <xf numFmtId="166" fontId="51" fillId="0" borderId="0" xfId="3" applyNumberFormat="1" applyFont="1" applyFill="1" applyBorder="1" applyAlignment="1"/>
    <xf numFmtId="0" fontId="15" fillId="0" borderId="0" xfId="3" applyFont="1" applyFill="1"/>
    <xf numFmtId="0" fontId="60" fillId="0" borderId="0" xfId="3" applyFont="1" applyFill="1"/>
    <xf numFmtId="0" fontId="55" fillId="0" borderId="0" xfId="3" applyFont="1" applyFill="1"/>
    <xf numFmtId="0" fontId="51" fillId="0" borderId="0" xfId="3" applyNumberFormat="1" applyFont="1" applyFill="1" applyBorder="1" applyAlignment="1">
      <alignment horizontal="center"/>
    </xf>
    <xf numFmtId="0" fontId="3" fillId="0" borderId="1" xfId="3" applyFont="1" applyFill="1" applyBorder="1"/>
    <xf numFmtId="41" fontId="54" fillId="0" borderId="0" xfId="3" applyNumberFormat="1" applyFont="1" applyFill="1" applyAlignment="1"/>
    <xf numFmtId="0" fontId="60" fillId="0" borderId="0" xfId="3" applyFont="1" applyFill="1" applyBorder="1"/>
    <xf numFmtId="0" fontId="2" fillId="0" borderId="0" xfId="3" applyFill="1" applyBorder="1"/>
    <xf numFmtId="174" fontId="0" fillId="0" borderId="0" xfId="1" applyNumberFormat="1" applyFont="1"/>
    <xf numFmtId="0" fontId="3" fillId="0" borderId="4" xfId="3" applyFont="1" applyBorder="1"/>
    <xf numFmtId="174" fontId="51" fillId="0" borderId="0" xfId="1" applyNumberFormat="1" applyFont="1" applyFill="1" applyBorder="1" applyAlignment="1"/>
    <xf numFmtId="174" fontId="52" fillId="0" borderId="2" xfId="1" applyNumberFormat="1" applyFont="1" applyFill="1" applyBorder="1" applyAlignment="1"/>
    <xf numFmtId="43" fontId="52" fillId="0" borderId="0" xfId="1" applyFont="1" applyFill="1" applyBorder="1"/>
    <xf numFmtId="173" fontId="59" fillId="0" borderId="0" xfId="3" applyNumberFormat="1" applyFont="1" applyFill="1" applyBorder="1"/>
    <xf numFmtId="166" fontId="51" fillId="0" borderId="1" xfId="3" applyNumberFormat="1" applyFont="1" applyFill="1" applyBorder="1"/>
    <xf numFmtId="9" fontId="51" fillId="0" borderId="0" xfId="1" applyNumberFormat="1" applyFont="1" applyFill="1" applyAlignment="1"/>
    <xf numFmtId="9" fontId="54" fillId="0" borderId="0" xfId="3" applyNumberFormat="1" applyFont="1" applyFill="1" applyBorder="1" applyAlignment="1"/>
    <xf numFmtId="9" fontId="51" fillId="0" borderId="0" xfId="3" applyNumberFormat="1" applyFont="1" applyFill="1" applyBorder="1" applyAlignment="1"/>
    <xf numFmtId="9" fontId="59" fillId="0" borderId="0" xfId="1" applyNumberFormat="1" applyFont="1" applyFill="1" applyAlignment="1"/>
    <xf numFmtId="9" fontId="51" fillId="0" borderId="0" xfId="1" applyNumberFormat="1" applyFont="1" applyFill="1" applyBorder="1" applyAlignment="1"/>
    <xf numFmtId="9" fontId="59" fillId="0" borderId="0" xfId="1" applyNumberFormat="1" applyFont="1" applyFill="1" applyBorder="1" applyAlignment="1"/>
    <xf numFmtId="9" fontId="51" fillId="0" borderId="2" xfId="1" applyNumberFormat="1" applyFont="1" applyFill="1" applyBorder="1" applyAlignment="1"/>
    <xf numFmtId="0" fontId="51" fillId="0" borderId="15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4" fillId="0" borderId="2" xfId="0" applyFont="1" applyFill="1" applyBorder="1" applyAlignment="1"/>
    <xf numFmtId="0" fontId="51" fillId="0" borderId="2" xfId="0" applyFont="1" applyFill="1" applyBorder="1" applyAlignment="1">
      <alignment horizontal="center"/>
    </xf>
    <xf numFmtId="0" fontId="51" fillId="0" borderId="0" xfId="0" applyFont="1" applyFill="1" applyBorder="1" applyAlignment="1"/>
    <xf numFmtId="0" fontId="60" fillId="0" borderId="0" xfId="0" applyFont="1" applyFill="1" applyBorder="1" applyAlignment="1">
      <alignment horizontal="center"/>
    </xf>
    <xf numFmtId="171" fontId="51" fillId="0" borderId="2" xfId="1" applyNumberFormat="1" applyFont="1" applyFill="1" applyBorder="1" applyAlignment="1">
      <alignment horizontal="left"/>
    </xf>
    <xf numFmtId="171" fontId="51" fillId="0" borderId="2" xfId="1" quotePrefix="1" applyNumberFormat="1" applyFont="1" applyFill="1" applyBorder="1" applyAlignment="1">
      <alignment horizontal="center"/>
    </xf>
    <xf numFmtId="171" fontId="52" fillId="0" borderId="0" xfId="1" applyNumberFormat="1" applyFont="1" applyFill="1" applyBorder="1" applyAlignment="1">
      <alignment horizontal="center"/>
    </xf>
    <xf numFmtId="174" fontId="52" fillId="0" borderId="15" xfId="1" applyNumberFormat="1" applyFont="1" applyFill="1" applyBorder="1"/>
    <xf numFmtId="170" fontId="63" fillId="0" borderId="0" xfId="3" applyNumberFormat="1" applyFont="1" applyFill="1" applyBorder="1"/>
    <xf numFmtId="166" fontId="51" fillId="0" borderId="0" xfId="3" applyNumberFormat="1" applyFont="1" applyFill="1"/>
    <xf numFmtId="0" fontId="51" fillId="0" borderId="0" xfId="0" applyFont="1" applyFill="1"/>
    <xf numFmtId="0" fontId="50" fillId="0" borderId="0" xfId="0" applyFont="1" applyFill="1" applyBorder="1" applyAlignment="1">
      <alignment horizontal="left" vertical="center"/>
    </xf>
    <xf numFmtId="0" fontId="50" fillId="0" borderId="4" xfId="0" applyFont="1" applyFill="1" applyBorder="1" applyAlignment="1">
      <alignment horizontal="left" vertical="center"/>
    </xf>
    <xf numFmtId="0" fontId="68" fillId="0" borderId="0" xfId="3" applyFont="1" applyFill="1"/>
    <xf numFmtId="0" fontId="64" fillId="0" borderId="1" xfId="0" applyFont="1" applyFill="1" applyBorder="1"/>
    <xf numFmtId="0" fontId="51" fillId="0" borderId="5" xfId="3" applyFont="1" applyBorder="1" applyAlignment="1"/>
    <xf numFmtId="174" fontId="51" fillId="0" borderId="0" xfId="393" quotePrefix="1" applyNumberFormat="1" applyFont="1" applyFill="1"/>
    <xf numFmtId="174" fontId="52" fillId="0" borderId="0" xfId="393" applyNumberFormat="1" applyFont="1" applyFill="1" applyBorder="1"/>
    <xf numFmtId="0" fontId="56" fillId="0" borderId="0" xfId="0" applyFont="1" applyAlignment="1">
      <alignment horizontal="center"/>
    </xf>
    <xf numFmtId="0" fontId="51" fillId="0" borderId="2" xfId="3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6" fontId="51" fillId="0" borderId="0" xfId="0" quotePrefix="1" applyNumberFormat="1" applyFont="1" applyBorder="1" applyAlignment="1"/>
    <xf numFmtId="174" fontId="52" fillId="0" borderId="4" xfId="1" applyNumberFormat="1" applyFont="1" applyFill="1" applyBorder="1" applyAlignment="1"/>
    <xf numFmtId="174" fontId="51" fillId="0" borderId="0" xfId="3" applyNumberFormat="1" applyFont="1" applyFill="1" applyBorder="1"/>
    <xf numFmtId="177" fontId="51" fillId="0" borderId="0" xfId="3" applyNumberFormat="1" applyFont="1" applyFill="1" applyBorder="1"/>
    <xf numFmtId="174" fontId="51" fillId="0" borderId="2" xfId="3" applyNumberFormat="1" applyFont="1" applyFill="1" applyBorder="1"/>
    <xf numFmtId="174" fontId="51" fillId="21" borderId="0" xfId="3" applyNumberFormat="1" applyFont="1" applyFill="1" applyBorder="1"/>
    <xf numFmtId="43" fontId="51" fillId="0" borderId="0" xfId="3" applyNumberFormat="1" applyFont="1" applyFill="1" applyBorder="1"/>
    <xf numFmtId="177" fontId="51" fillId="0" borderId="0" xfId="3" applyNumberFormat="1" applyFont="1" applyFill="1"/>
    <xf numFmtId="171" fontId="51" fillId="21" borderId="0" xfId="1" applyNumberFormat="1" applyFont="1" applyFill="1" applyBorder="1" applyAlignment="1">
      <alignment horizontal="left"/>
    </xf>
    <xf numFmtId="174" fontId="51" fillId="0" borderId="0" xfId="3" applyNumberFormat="1" applyFont="1" applyFill="1"/>
    <xf numFmtId="178" fontId="51" fillId="0" borderId="0" xfId="3" applyNumberFormat="1" applyFont="1" applyFill="1" applyBorder="1"/>
    <xf numFmtId="0" fontId="51" fillId="0" borderId="5" xfId="3" applyFont="1" applyBorder="1" applyAlignment="1">
      <alignment horizontal="center"/>
    </xf>
    <xf numFmtId="16" fontId="51" fillId="0" borderId="2" xfId="0" quotePrefix="1" applyNumberFormat="1" applyFont="1" applyBorder="1" applyAlignment="1">
      <alignment horizontal="center"/>
    </xf>
    <xf numFmtId="166" fontId="51" fillId="0" borderId="5" xfId="3" applyNumberFormat="1" applyFont="1" applyFill="1" applyBorder="1" applyAlignment="1">
      <alignment horizontal="center"/>
    </xf>
    <xf numFmtId="166" fontId="51" fillId="0" borderId="2" xfId="3" applyNumberFormat="1" applyFont="1" applyFill="1" applyBorder="1" applyAlignment="1">
      <alignment horizontal="center"/>
    </xf>
    <xf numFmtId="0" fontId="51" fillId="0" borderId="0" xfId="0" applyFont="1" applyBorder="1"/>
    <xf numFmtId="0" fontId="51" fillId="0" borderId="2" xfId="0" applyFont="1" applyBorder="1" applyAlignment="1"/>
    <xf numFmtId="0" fontId="51" fillId="0" borderId="6" xfId="0" applyFont="1" applyBorder="1" applyAlignment="1"/>
    <xf numFmtId="0" fontId="51" fillId="0" borderId="1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Fill="1" applyBorder="1"/>
    <xf numFmtId="0" fontId="51" fillId="0" borderId="0" xfId="0" applyFont="1" applyBorder="1" applyAlignment="1"/>
    <xf numFmtId="0" fontId="60" fillId="0" borderId="0" xfId="0" applyFont="1" applyFill="1" applyBorder="1" applyAlignment="1">
      <alignment horizontal="centerContinuous"/>
    </xf>
    <xf numFmtId="0" fontId="2" fillId="0" borderId="0" xfId="0" applyFont="1" applyFill="1"/>
    <xf numFmtId="0" fontId="51" fillId="0" borderId="0" xfId="0" quotePrefix="1" applyFont="1" applyBorder="1" applyAlignment="1">
      <alignment horizontal="center"/>
    </xf>
    <xf numFmtId="0" fontId="51" fillId="0" borderId="4" xfId="0" applyFont="1" applyFill="1" applyBorder="1"/>
    <xf numFmtId="0" fontId="51" fillId="0" borderId="4" xfId="0" applyFont="1" applyBorder="1"/>
    <xf numFmtId="0" fontId="51" fillId="0" borderId="2" xfId="0" applyFont="1" applyBorder="1"/>
    <xf numFmtId="0" fontId="51" fillId="0" borderId="0" xfId="0" applyFont="1" applyAlignment="1">
      <alignment horizontal="left"/>
    </xf>
    <xf numFmtId="0" fontId="52" fillId="0" borderId="1" xfId="0" applyFont="1" applyFill="1" applyBorder="1"/>
    <xf numFmtId="0" fontId="52" fillId="0" borderId="3" xfId="0" applyFont="1" applyBorder="1"/>
    <xf numFmtId="0" fontId="51" fillId="0" borderId="0" xfId="0" applyFont="1" applyAlignment="1">
      <alignment horizontal="center"/>
    </xf>
    <xf numFmtId="0" fontId="51" fillId="0" borderId="0" xfId="0" quotePrefix="1" applyFont="1" applyAlignment="1">
      <alignment horizontal="center"/>
    </xf>
    <xf numFmtId="0" fontId="71" fillId="0" borderId="0" xfId="0" applyFont="1"/>
    <xf numFmtId="0" fontId="72" fillId="0" borderId="0" xfId="0" applyFont="1"/>
    <xf numFmtId="0" fontId="51" fillId="0" borderId="4" xfId="3" applyFont="1" applyFill="1" applyBorder="1" applyAlignment="1">
      <alignment horizontal="right"/>
    </xf>
    <xf numFmtId="0" fontId="0" fillId="0" borderId="0" xfId="0" applyAlignment="1">
      <alignment horizontal="right"/>
    </xf>
    <xf numFmtId="0" fontId="51" fillId="0" borderId="0" xfId="3" applyNumberFormat="1" applyFont="1" applyFill="1" applyBorder="1" applyAlignment="1">
      <alignment horizontal="right"/>
    </xf>
    <xf numFmtId="166" fontId="51" fillId="0" borderId="0" xfId="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15" fillId="0" borderId="4" xfId="0" applyFont="1" applyBorder="1"/>
    <xf numFmtId="174" fontId="52" fillId="0" borderId="0" xfId="1" applyNumberFormat="1" applyFont="1" applyFill="1" applyBorder="1" applyAlignment="1"/>
    <xf numFmtId="174" fontId="51" fillId="21" borderId="0" xfId="1" applyNumberFormat="1" applyFont="1" applyFill="1" applyBorder="1" applyAlignment="1"/>
    <xf numFmtId="179" fontId="51" fillId="0" borderId="0" xfId="3" applyNumberFormat="1" applyFont="1" applyFill="1"/>
    <xf numFmtId="9" fontId="51" fillId="0" borderId="0" xfId="394" applyFont="1" applyFill="1"/>
    <xf numFmtId="174" fontId="51" fillId="0" borderId="2" xfId="303" applyNumberFormat="1" applyFont="1" applyFill="1" applyBorder="1"/>
    <xf numFmtId="0" fontId="51" fillId="0" borderId="2" xfId="3" applyFont="1" applyFill="1" applyBorder="1" applyAlignment="1">
      <alignment horizontal="center"/>
    </xf>
    <xf numFmtId="166" fontId="51" fillId="0" borderId="2" xfId="3" applyNumberFormat="1" applyFont="1" applyFill="1" applyBorder="1" applyAlignment="1">
      <alignment horizontal="center"/>
    </xf>
    <xf numFmtId="166" fontId="51" fillId="0" borderId="5" xfId="3" applyNumberFormat="1" applyFont="1" applyFill="1" applyBorder="1" applyAlignment="1">
      <alignment horizontal="center"/>
    </xf>
    <xf numFmtId="0" fontId="69" fillId="0" borderId="0" xfId="3" applyFont="1" applyFill="1"/>
    <xf numFmtId="174" fontId="68" fillId="0" borderId="0" xfId="1" applyNumberFormat="1" applyFont="1" applyFill="1"/>
    <xf numFmtId="174" fontId="68" fillId="0" borderId="0" xfId="1" applyNumberFormat="1" applyFont="1" applyFill="1" applyBorder="1"/>
    <xf numFmtId="174" fontId="69" fillId="0" borderId="0" xfId="1" applyNumberFormat="1" applyFont="1" applyFill="1"/>
    <xf numFmtId="174" fontId="67" fillId="0" borderId="0" xfId="1" applyNumberFormat="1" applyFont="1" applyFill="1" applyBorder="1"/>
    <xf numFmtId="170" fontId="69" fillId="0" borderId="0" xfId="3" applyNumberFormat="1" applyFont="1" applyFill="1"/>
    <xf numFmtId="2" fontId="68" fillId="0" borderId="0" xfId="0" applyNumberFormat="1" applyFont="1" applyFill="1" applyBorder="1" applyAlignment="1">
      <alignment horizontal="left"/>
    </xf>
    <xf numFmtId="0" fontId="3" fillId="0" borderId="4" xfId="3" applyFont="1" applyFill="1" applyBorder="1"/>
    <xf numFmtId="174" fontId="69" fillId="0" borderId="0" xfId="1" applyNumberFormat="1" applyFont="1" applyFill="1" applyBorder="1"/>
    <xf numFmtId="0" fontId="8" fillId="0" borderId="0" xfId="3" applyFont="1" applyFill="1" applyAlignment="1">
      <alignment horizontal="center"/>
    </xf>
    <xf numFmtId="0" fontId="13" fillId="0" borderId="0" xfId="3" applyFont="1" applyFill="1" applyAlignment="1">
      <alignment horizontal="left"/>
    </xf>
    <xf numFmtId="0" fontId="51" fillId="0" borderId="0" xfId="3" applyFont="1" applyFill="1" applyAlignment="1">
      <alignment horizontal="center"/>
    </xf>
    <xf numFmtId="41" fontId="51" fillId="0" borderId="0" xfId="3" applyNumberFormat="1" applyFont="1" applyFill="1" applyBorder="1" applyAlignment="1">
      <alignment horizontal="center"/>
    </xf>
    <xf numFmtId="173" fontId="51" fillId="0" borderId="2" xfId="3" applyNumberFormat="1" applyFont="1" applyFill="1" applyBorder="1" applyAlignment="1">
      <alignment horizontal="center"/>
    </xf>
    <xf numFmtId="173" fontId="51" fillId="0" borderId="0" xfId="3" applyNumberFormat="1" applyFont="1" applyFill="1" applyAlignment="1">
      <alignment horizontal="center"/>
    </xf>
    <xf numFmtId="173" fontId="51" fillId="0" borderId="0" xfId="3" applyNumberFormat="1" applyFont="1" applyFill="1" applyBorder="1" applyAlignment="1">
      <alignment horizontal="center"/>
    </xf>
    <xf numFmtId="0" fontId="53" fillId="0" borderId="0" xfId="3" applyFont="1" applyFill="1" applyAlignment="1">
      <alignment horizontal="left"/>
    </xf>
    <xf numFmtId="0" fontId="51" fillId="0" borderId="0" xfId="0" applyFont="1" applyFill="1" applyAlignment="1">
      <alignment horizontal="center"/>
    </xf>
    <xf numFmtId="43" fontId="0" fillId="0" borderId="0" xfId="0" applyNumberFormat="1"/>
    <xf numFmtId="9" fontId="51" fillId="0" borderId="0" xfId="394" applyNumberFormat="1" applyFont="1" applyFill="1"/>
    <xf numFmtId="9" fontId="52" fillId="0" borderId="0" xfId="394" applyFont="1" applyFill="1" applyBorder="1"/>
    <xf numFmtId="0" fontId="68" fillId="0" borderId="1" xfId="3" applyFont="1" applyFill="1" applyBorder="1"/>
    <xf numFmtId="0" fontId="68" fillId="0" borderId="1" xfId="3" applyFont="1" applyBorder="1"/>
    <xf numFmtId="0" fontId="68" fillId="0" borderId="1" xfId="0" applyFont="1" applyFill="1" applyBorder="1"/>
    <xf numFmtId="0" fontId="68" fillId="0" borderId="0" xfId="3" applyFont="1"/>
    <xf numFmtId="171" fontId="68" fillId="0" borderId="0" xfId="1" applyNumberFormat="1" applyFont="1" applyFill="1" applyAlignment="1">
      <alignment horizontal="left"/>
    </xf>
    <xf numFmtId="0" fontId="68" fillId="0" borderId="0" xfId="0" applyFont="1" applyFill="1"/>
    <xf numFmtId="171" fontId="68" fillId="0" borderId="0" xfId="1" applyNumberFormat="1" applyFont="1" applyFill="1" applyAlignment="1">
      <alignment horizontal="right"/>
    </xf>
    <xf numFmtId="171" fontId="68" fillId="0" borderId="5" xfId="1" applyNumberFormat="1" applyFont="1" applyFill="1" applyBorder="1" applyAlignment="1">
      <alignment horizontal="right"/>
    </xf>
    <xf numFmtId="171" fontId="68" fillId="0" borderId="2" xfId="1" applyNumberFormat="1" applyFont="1" applyFill="1" applyBorder="1" applyAlignment="1">
      <alignment horizontal="right"/>
    </xf>
    <xf numFmtId="0" fontId="68" fillId="0" borderId="0" xfId="0" applyFont="1" applyFill="1" applyBorder="1"/>
    <xf numFmtId="0" fontId="69" fillId="0" borderId="4" xfId="0" applyFont="1" applyFill="1" applyBorder="1"/>
    <xf numFmtId="174" fontId="74" fillId="0" borderId="4" xfId="1" applyNumberFormat="1" applyFont="1" applyFill="1" applyBorder="1"/>
    <xf numFmtId="174" fontId="74" fillId="0" borderId="0" xfId="1" applyNumberFormat="1" applyFont="1" applyFill="1" applyBorder="1"/>
    <xf numFmtId="174" fontId="69" fillId="0" borderId="4" xfId="1" applyNumberFormat="1" applyFont="1" applyFill="1" applyBorder="1"/>
    <xf numFmtId="0" fontId="69" fillId="0" borderId="0" xfId="0" applyFont="1" applyFill="1" applyBorder="1"/>
    <xf numFmtId="174" fontId="69" fillId="0" borderId="3" xfId="1" applyNumberFormat="1" applyFont="1" applyFill="1" applyBorder="1"/>
    <xf numFmtId="0" fontId="51" fillId="0" borderId="2" xfId="3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166" fontId="51" fillId="0" borderId="0" xfId="3" applyNumberFormat="1" applyFont="1" applyFill="1" applyBorder="1" applyAlignment="1">
      <alignment horizontal="center"/>
    </xf>
    <xf numFmtId="43" fontId="51" fillId="0" borderId="0" xfId="303" applyNumberFormat="1" applyFont="1" applyFill="1"/>
    <xf numFmtId="43" fontId="51" fillId="0" borderId="0" xfId="1" applyNumberFormat="1" applyFont="1"/>
    <xf numFmtId="43" fontId="51" fillId="0" borderId="0" xfId="1" applyNumberFormat="1" applyFont="1" applyBorder="1" applyAlignment="1">
      <alignment horizontal="left"/>
    </xf>
    <xf numFmtId="0" fontId="51" fillId="0" borderId="3" xfId="3" applyFont="1" applyBorder="1" applyAlignment="1">
      <alignment horizontal="center"/>
    </xf>
    <xf numFmtId="166" fontId="51" fillId="0" borderId="5" xfId="3" applyNumberFormat="1" applyFont="1" applyFill="1" applyBorder="1" applyAlignment="1"/>
    <xf numFmtId="9" fontId="51" fillId="0" borderId="2" xfId="3" applyNumberFormat="1" applyFont="1" applyFill="1" applyBorder="1" applyAlignment="1"/>
    <xf numFmtId="178" fontId="51" fillId="0" borderId="0" xfId="3" applyNumberFormat="1" applyFont="1" applyFill="1"/>
    <xf numFmtId="178" fontId="51" fillId="0" borderId="2" xfId="3" applyNumberFormat="1" applyFont="1" applyFill="1" applyBorder="1"/>
    <xf numFmtId="178" fontId="52" fillId="0" borderId="0" xfId="3" applyNumberFormat="1" applyFont="1" applyFill="1" applyBorder="1"/>
    <xf numFmtId="178" fontId="65" fillId="0" borderId="0" xfId="3" applyNumberFormat="1" applyFont="1" applyFill="1" applyBorder="1"/>
    <xf numFmtId="0" fontId="51" fillId="0" borderId="0" xfId="3" applyFont="1" applyFill="1" applyBorder="1" applyAlignment="1">
      <alignment horizontal="center"/>
    </xf>
    <xf numFmtId="171" fontId="51" fillId="0" borderId="0" xfId="1" applyNumberFormat="1" applyFont="1" applyFill="1" applyBorder="1"/>
    <xf numFmtId="180" fontId="0" fillId="0" borderId="0" xfId="0" applyNumberFormat="1"/>
    <xf numFmtId="171" fontId="0" fillId="0" borderId="0" xfId="1" applyNumberFormat="1" applyFont="1"/>
    <xf numFmtId="43" fontId="51" fillId="0" borderId="0" xfId="1" applyNumberFormat="1" applyFont="1" applyFill="1" applyBorder="1" applyAlignment="1">
      <alignment horizontal="left"/>
    </xf>
    <xf numFmtId="165" fontId="59" fillId="0" borderId="0" xfId="3" applyNumberFormat="1" applyFont="1" applyFill="1"/>
    <xf numFmtId="165" fontId="56" fillId="0" borderId="0" xfId="3" applyNumberFormat="1" applyFont="1" applyFill="1" applyAlignment="1">
      <alignment horizontal="left"/>
    </xf>
    <xf numFmtId="181" fontId="56" fillId="0" borderId="0" xfId="394" applyNumberFormat="1" applyFont="1" applyFill="1" applyAlignment="1">
      <alignment horizontal="left"/>
    </xf>
    <xf numFmtId="181" fontId="51" fillId="0" borderId="0" xfId="394" applyNumberFormat="1" applyFont="1" applyFill="1"/>
    <xf numFmtId="0" fontId="51" fillId="0" borderId="2" xfId="3" applyFont="1" applyFill="1" applyBorder="1" applyAlignment="1">
      <alignment horizontal="center"/>
    </xf>
    <xf numFmtId="166" fontId="51" fillId="0" borderId="0" xfId="3" applyNumberFormat="1" applyFont="1" applyFill="1" applyBorder="1" applyAlignment="1">
      <alignment horizontal="center"/>
    </xf>
    <xf numFmtId="171" fontId="65" fillId="0" borderId="0" xfId="0" applyNumberFormat="1" applyFont="1" applyFill="1" applyBorder="1"/>
    <xf numFmtId="44" fontId="75" fillId="0" borderId="0" xfId="0" applyNumberFormat="1" applyFont="1" applyFill="1" applyBorder="1"/>
    <xf numFmtId="41" fontId="65" fillId="0" borderId="0" xfId="0" applyNumberFormat="1" applyFont="1" applyFill="1" applyBorder="1"/>
    <xf numFmtId="0" fontId="51" fillId="0" borderId="6" xfId="3" applyFont="1" applyFill="1" applyBorder="1" applyAlignment="1">
      <alignment horizontal="center"/>
    </xf>
    <xf numFmtId="0" fontId="9" fillId="0" borderId="1" xfId="3" applyFont="1" applyFill="1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1" fillId="0" borderId="2" xfId="3" quotePrefix="1" applyNumberFormat="1" applyFont="1" applyFill="1" applyBorder="1" applyAlignment="1">
      <alignment horizontal="right"/>
    </xf>
    <xf numFmtId="0" fontId="2" fillId="0" borderId="0" xfId="3" applyFill="1" applyBorder="1" applyAlignment="1">
      <alignment horizontal="right"/>
    </xf>
    <xf numFmtId="0" fontId="51" fillId="0" borderId="2" xfId="3" applyNumberFormat="1" applyFont="1" applyFill="1" applyBorder="1" applyAlignment="1">
      <alignment horizontal="right"/>
    </xf>
    <xf numFmtId="0" fontId="51" fillId="0" borderId="0" xfId="3" applyFont="1" applyFill="1" applyAlignment="1">
      <alignment horizontal="right"/>
    </xf>
    <xf numFmtId="0" fontId="51" fillId="0" borderId="4" xfId="3" applyNumberFormat="1" applyFont="1" applyFill="1" applyBorder="1" applyAlignment="1">
      <alignment horizontal="right"/>
    </xf>
    <xf numFmtId="0" fontId="51" fillId="0" borderId="4" xfId="3" applyNumberFormat="1" applyFont="1" applyFill="1" applyBorder="1" applyAlignment="1">
      <alignment horizontal="center"/>
    </xf>
    <xf numFmtId="0" fontId="51" fillId="0" borderId="2" xfId="3" applyFont="1" applyFill="1" applyBorder="1" applyAlignment="1">
      <alignment horizontal="right"/>
    </xf>
    <xf numFmtId="0" fontId="51" fillId="0" borderId="0" xfId="3" applyFont="1" applyFill="1" applyBorder="1" applyAlignment="1">
      <alignment horizontal="right"/>
    </xf>
    <xf numFmtId="0" fontId="51" fillId="0" borderId="2" xfId="0" applyFont="1" applyFill="1" applyBorder="1" applyAlignment="1">
      <alignment horizontal="right"/>
    </xf>
    <xf numFmtId="0" fontId="51" fillId="0" borderId="4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right"/>
    </xf>
    <xf numFmtId="0" fontId="59" fillId="0" borderId="0" xfId="3" applyFont="1" applyFill="1" applyBorder="1" applyAlignment="1">
      <alignment horizontal="right"/>
    </xf>
    <xf numFmtId="0" fontId="59" fillId="0" borderId="4" xfId="3" applyFont="1" applyFill="1" applyBorder="1" applyAlignment="1">
      <alignment horizontal="right"/>
    </xf>
    <xf numFmtId="41" fontId="51" fillId="0" borderId="0" xfId="3" applyNumberFormat="1" applyFont="1" applyFill="1" applyBorder="1" applyAlignment="1">
      <alignment horizontal="right"/>
    </xf>
    <xf numFmtId="171" fontId="51" fillId="0" borderId="4" xfId="1" quotePrefix="1" applyNumberFormat="1" applyFont="1" applyBorder="1" applyAlignment="1">
      <alignment horizontal="right"/>
    </xf>
    <xf numFmtId="0" fontId="51" fillId="0" borderId="3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1" fillId="0" borderId="5" xfId="3" applyFont="1" applyBorder="1" applyAlignment="1">
      <alignment horizontal="center"/>
    </xf>
    <xf numFmtId="16" fontId="51" fillId="0" borderId="2" xfId="0" quotePrefix="1" applyNumberFormat="1" applyFont="1" applyBorder="1" applyAlignment="1">
      <alignment horizontal="center"/>
    </xf>
    <xf numFmtId="0" fontId="51" fillId="0" borderId="2" xfId="3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1" fillId="0" borderId="6" xfId="0" applyFont="1" applyBorder="1" applyAlignment="1">
      <alignment horizontal="center"/>
    </xf>
    <xf numFmtId="0" fontId="51" fillId="0" borderId="2" xfId="3" applyFont="1" applyFill="1" applyBorder="1" applyAlignment="1">
      <alignment horizontal="center"/>
    </xf>
    <xf numFmtId="0" fontId="51" fillId="0" borderId="5" xfId="3" applyFont="1" applyFill="1" applyBorder="1" applyAlignment="1">
      <alignment horizontal="center"/>
    </xf>
    <xf numFmtId="166" fontId="51" fillId="0" borderId="2" xfId="3" applyNumberFormat="1" applyFont="1" applyFill="1" applyBorder="1" applyAlignment="1">
      <alignment horizontal="center"/>
    </xf>
    <xf numFmtId="166" fontId="51" fillId="0" borderId="5" xfId="3" applyNumberFormat="1" applyFont="1" applyFill="1" applyBorder="1" applyAlignment="1">
      <alignment horizontal="center"/>
    </xf>
    <xf numFmtId="166" fontId="51" fillId="0" borderId="6" xfId="3" applyNumberFormat="1" applyFont="1" applyFill="1" applyBorder="1" applyAlignment="1">
      <alignment horizontal="center"/>
    </xf>
    <xf numFmtId="166" fontId="51" fillId="0" borderId="0" xfId="3" applyNumberFormat="1" applyFont="1" applyFill="1" applyBorder="1" applyAlignment="1">
      <alignment horizontal="center"/>
    </xf>
    <xf numFmtId="166" fontId="51" fillId="0" borderId="5" xfId="3" applyNumberFormat="1" applyFont="1" applyBorder="1" applyAlignment="1">
      <alignment horizontal="center"/>
    </xf>
    <xf numFmtId="0" fontId="51" fillId="0" borderId="0" xfId="3" applyFont="1" applyFill="1" applyBorder="1" applyAlignment="1">
      <alignment horizontal="center"/>
    </xf>
    <xf numFmtId="0" fontId="51" fillId="0" borderId="15" xfId="3" applyFont="1" applyFill="1" applyBorder="1" applyAlignment="1">
      <alignment horizontal="center" vertical="center" wrapText="1"/>
    </xf>
    <xf numFmtId="0" fontId="51" fillId="0" borderId="2" xfId="3" applyFont="1" applyFill="1" applyBorder="1" applyAlignment="1">
      <alignment horizontal="center" vertical="center" wrapText="1"/>
    </xf>
    <xf numFmtId="166" fontId="51" fillId="0" borderId="15" xfId="3" applyNumberFormat="1" applyFont="1" applyFill="1" applyBorder="1" applyAlignment="1">
      <alignment horizontal="center" vertical="center"/>
    </xf>
    <xf numFmtId="166" fontId="51" fillId="0" borderId="2" xfId="3" applyNumberFormat="1" applyFont="1" applyFill="1" applyBorder="1" applyAlignment="1">
      <alignment horizontal="center" vertical="center"/>
    </xf>
    <xf numFmtId="0" fontId="51" fillId="0" borderId="15" xfId="3" applyFont="1" applyFill="1" applyBorder="1" applyAlignment="1">
      <alignment horizontal="center" vertical="center"/>
    </xf>
    <xf numFmtId="0" fontId="51" fillId="0" borderId="2" xfId="3" applyFont="1" applyFill="1" applyBorder="1" applyAlignment="1">
      <alignment horizontal="center" vertical="center"/>
    </xf>
  </cellXfs>
  <cellStyles count="395">
    <cellStyle name="20% - Accent1 2" xfId="42"/>
    <cellStyle name="20% - Accent1 3" xfId="43"/>
    <cellStyle name="20% - Accent1 4" xfId="44"/>
    <cellStyle name="20% - Accent1 5" xfId="45"/>
    <cellStyle name="20% - Accent1 6" xfId="46"/>
    <cellStyle name="20% - Accent2 2" xfId="47"/>
    <cellStyle name="20% - Accent2 3" xfId="48"/>
    <cellStyle name="20% - Accent2 4" xfId="49"/>
    <cellStyle name="20% - Accent2 5" xfId="50"/>
    <cellStyle name="20% - Accent2 6" xfId="51"/>
    <cellStyle name="20% - Accent3 2" xfId="52"/>
    <cellStyle name="20% - Accent3 3" xfId="53"/>
    <cellStyle name="20% - Accent3 4" xfId="54"/>
    <cellStyle name="20% - Accent3 5" xfId="55"/>
    <cellStyle name="20% - Accent3 6" xfId="56"/>
    <cellStyle name="20% - Accent4 2" xfId="57"/>
    <cellStyle name="20% - Accent4 3" xfId="58"/>
    <cellStyle name="20% - Accent4 4" xfId="59"/>
    <cellStyle name="20% - Accent4 5" xfId="60"/>
    <cellStyle name="20% - Accent4 6" xfId="61"/>
    <cellStyle name="20% - Accent5 2" xfId="62"/>
    <cellStyle name="20% - Accent5 3" xfId="63"/>
    <cellStyle name="20% - Accent5 4" xfId="64"/>
    <cellStyle name="20% - Accent5 5" xfId="65"/>
    <cellStyle name="20% - Accent5 6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40% - Accent1 2" xfId="72"/>
    <cellStyle name="40% - Accent1 3" xfId="73"/>
    <cellStyle name="40% - Accent1 4" xfId="74"/>
    <cellStyle name="40% - Accent1 5" xfId="75"/>
    <cellStyle name="40% - Accent1 6" xfId="76"/>
    <cellStyle name="40% - Accent2 2" xfId="77"/>
    <cellStyle name="40% - Accent2 3" xfId="78"/>
    <cellStyle name="40% - Accent2 4" xfId="79"/>
    <cellStyle name="40% - Accent2 5" xfId="80"/>
    <cellStyle name="40% - Accent2 6" xfId="81"/>
    <cellStyle name="40% - Accent3 2" xfId="82"/>
    <cellStyle name="40% - Accent3 3" xfId="83"/>
    <cellStyle name="40% - Accent3 4" xfId="84"/>
    <cellStyle name="40% - Accent3 5" xfId="85"/>
    <cellStyle name="40% - Accent3 6" xfId="86"/>
    <cellStyle name="40% - Accent4 2" xfId="87"/>
    <cellStyle name="40% - Accent4 3" xfId="88"/>
    <cellStyle name="40% - Accent4 4" xfId="89"/>
    <cellStyle name="40% - Accent4 5" xfId="90"/>
    <cellStyle name="40% - Accent4 6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6 2" xfId="97"/>
    <cellStyle name="40% - Accent6 3" xfId="98"/>
    <cellStyle name="40% - Accent6 4" xfId="99"/>
    <cellStyle name="40% - Accent6 5" xfId="100"/>
    <cellStyle name="40% - Accent6 6" xfId="101"/>
    <cellStyle name="7Mini" xfId="7"/>
    <cellStyle name="Arreg" xfId="102"/>
    <cellStyle name="Comma" xfId="1" builtinId="3"/>
    <cellStyle name="Comma 10" xfId="103"/>
    <cellStyle name="Comma 10 10" xfId="393"/>
    <cellStyle name="Comma 10 2" xfId="104"/>
    <cellStyle name="Comma 10 3" xfId="105"/>
    <cellStyle name="Comma 10 4" xfId="106"/>
    <cellStyle name="Comma 10 5" xfId="107"/>
    <cellStyle name="Comma 10 6" xfId="108"/>
    <cellStyle name="Comma 10 7" xfId="109"/>
    <cellStyle name="Comma 10 8" xfId="110"/>
    <cellStyle name="Comma 10 9" xfId="111"/>
    <cellStyle name="Comma 11" xfId="112"/>
    <cellStyle name="Comma 11 2" xfId="113"/>
    <cellStyle name="Comma 11 3" xfId="114"/>
    <cellStyle name="Comma 11 4" xfId="115"/>
    <cellStyle name="Comma 11 5" xfId="116"/>
    <cellStyle name="Comma 11 6" xfId="117"/>
    <cellStyle name="Comma 11 7" xfId="118"/>
    <cellStyle name="Comma 11 8" xfId="119"/>
    <cellStyle name="Comma 11 9" xfId="120"/>
    <cellStyle name="Comma 12" xfId="121"/>
    <cellStyle name="Comma 12 2" xfId="122"/>
    <cellStyle name="Comma 12 3" xfId="123"/>
    <cellStyle name="Comma 12 4" xfId="124"/>
    <cellStyle name="Comma 12 5" xfId="125"/>
    <cellStyle name="Comma 12 6" xfId="126"/>
    <cellStyle name="Comma 12 7" xfId="127"/>
    <cellStyle name="Comma 12 8" xfId="128"/>
    <cellStyle name="Comma 12 9" xfId="129"/>
    <cellStyle name="Comma 123" xfId="130"/>
    <cellStyle name="Comma 124" xfId="131"/>
    <cellStyle name="Comma 125" xfId="132"/>
    <cellStyle name="Comma 126" xfId="133"/>
    <cellStyle name="Comma 127" xfId="134"/>
    <cellStyle name="Comma 128" xfId="135"/>
    <cellStyle name="Comma 129" xfId="136"/>
    <cellStyle name="Comma 13" xfId="137"/>
    <cellStyle name="Comma 13 2" xfId="138"/>
    <cellStyle name="Comma 13 3" xfId="139"/>
    <cellStyle name="Comma 13 4" xfId="140"/>
    <cellStyle name="Comma 13 5" xfId="141"/>
    <cellStyle name="Comma 13 6" xfId="142"/>
    <cellStyle name="Comma 13 7" xfId="143"/>
    <cellStyle name="Comma 13 8" xfId="144"/>
    <cellStyle name="Comma 13 9" xfId="145"/>
    <cellStyle name="Comma 130" xfId="146"/>
    <cellStyle name="Comma 131" xfId="147"/>
    <cellStyle name="Comma 133" xfId="148"/>
    <cellStyle name="Comma 134" xfId="149"/>
    <cellStyle name="Comma 135" xfId="150"/>
    <cellStyle name="Comma 136" xfId="151"/>
    <cellStyle name="Comma 137" xfId="152"/>
    <cellStyle name="Comma 138" xfId="153"/>
    <cellStyle name="Comma 14" xfId="154"/>
    <cellStyle name="Comma 14 2" xfId="155"/>
    <cellStyle name="Comma 14 3" xfId="156"/>
    <cellStyle name="Comma 14 4" xfId="157"/>
    <cellStyle name="Comma 14 5" xfId="158"/>
    <cellStyle name="Comma 14 6" xfId="159"/>
    <cellStyle name="Comma 14 7" xfId="160"/>
    <cellStyle name="Comma 14 8" xfId="161"/>
    <cellStyle name="Comma 14 9" xfId="162"/>
    <cellStyle name="Comma 140" xfId="163"/>
    <cellStyle name="Comma 141" xfId="164"/>
    <cellStyle name="Comma 142" xfId="165"/>
    <cellStyle name="Comma 143" xfId="166"/>
    <cellStyle name="Comma 145" xfId="167"/>
    <cellStyle name="Comma 146" xfId="168"/>
    <cellStyle name="Comma 148" xfId="169"/>
    <cellStyle name="Comma 149" xfId="170"/>
    <cellStyle name="Comma 15" xfId="171"/>
    <cellStyle name="Comma 150" xfId="172"/>
    <cellStyle name="Comma 151" xfId="173"/>
    <cellStyle name="Comma 152" xfId="174"/>
    <cellStyle name="Comma 153" xfId="175"/>
    <cellStyle name="Comma 155" xfId="176"/>
    <cellStyle name="Comma 156" xfId="177"/>
    <cellStyle name="Comma 157" xfId="178"/>
    <cellStyle name="Comma 158" xfId="179"/>
    <cellStyle name="Comma 159" xfId="180"/>
    <cellStyle name="Comma 16 2" xfId="181"/>
    <cellStyle name="Comma 16 3" xfId="182"/>
    <cellStyle name="Comma 16 4" xfId="183"/>
    <cellStyle name="Comma 16 5" xfId="184"/>
    <cellStyle name="Comma 16 6" xfId="185"/>
    <cellStyle name="Comma 16 7" xfId="186"/>
    <cellStyle name="Comma 16 8" xfId="187"/>
    <cellStyle name="Comma 16 9" xfId="188"/>
    <cellStyle name="Comma 160" xfId="189"/>
    <cellStyle name="Comma 161" xfId="190"/>
    <cellStyle name="Comma 162" xfId="191"/>
    <cellStyle name="Comma 18 2" xfId="192"/>
    <cellStyle name="Comma 18 3" xfId="193"/>
    <cellStyle name="Comma 18 4" xfId="194"/>
    <cellStyle name="Comma 18 5" xfId="195"/>
    <cellStyle name="Comma 18 6" xfId="196"/>
    <cellStyle name="Comma 18 7" xfId="197"/>
    <cellStyle name="Comma 18 8" xfId="198"/>
    <cellStyle name="Comma 18 9" xfId="199"/>
    <cellStyle name="Comma 2" xfId="4"/>
    <cellStyle name="Comma 2 2" xfId="39"/>
    <cellStyle name="Comma 2 3" xfId="200"/>
    <cellStyle name="Comma 2 4" xfId="201"/>
    <cellStyle name="Comma 2 5" xfId="202"/>
    <cellStyle name="Comma 2 6" xfId="36"/>
    <cellStyle name="Comma 21 2" xfId="203"/>
    <cellStyle name="Comma 21 3" xfId="204"/>
    <cellStyle name="Comma 21 4" xfId="205"/>
    <cellStyle name="Comma 21 5" xfId="206"/>
    <cellStyle name="Comma 21 6" xfId="207"/>
    <cellStyle name="Comma 21 7" xfId="208"/>
    <cellStyle name="Comma 21 8" xfId="209"/>
    <cellStyle name="Comma 21 9" xfId="210"/>
    <cellStyle name="Comma 23 2" xfId="211"/>
    <cellStyle name="Comma 23 3" xfId="212"/>
    <cellStyle name="Comma 23 4" xfId="213"/>
    <cellStyle name="Comma 23 5" xfId="214"/>
    <cellStyle name="Comma 23 6" xfId="215"/>
    <cellStyle name="Comma 23 7" xfId="216"/>
    <cellStyle name="Comma 23 8" xfId="217"/>
    <cellStyle name="Comma 23 9" xfId="218"/>
    <cellStyle name="Comma 25 2" xfId="219"/>
    <cellStyle name="Comma 25 3" xfId="220"/>
    <cellStyle name="Comma 25 4" xfId="221"/>
    <cellStyle name="Comma 25 5" xfId="222"/>
    <cellStyle name="Comma 25 6" xfId="223"/>
    <cellStyle name="Comma 25 7" xfId="224"/>
    <cellStyle name="Comma 25 8" xfId="225"/>
    <cellStyle name="Comma 25 9" xfId="226"/>
    <cellStyle name="Comma 27 2" xfId="227"/>
    <cellStyle name="Comma 27 3" xfId="228"/>
    <cellStyle name="Comma 27 4" xfId="229"/>
    <cellStyle name="Comma 27 5" xfId="230"/>
    <cellStyle name="Comma 27 6" xfId="231"/>
    <cellStyle name="Comma 27 7" xfId="232"/>
    <cellStyle name="Comma 27 8" xfId="233"/>
    <cellStyle name="Comma 27 9" xfId="234"/>
    <cellStyle name="Comma 29 2" xfId="235"/>
    <cellStyle name="Comma 29 3" xfId="236"/>
    <cellStyle name="Comma 29 4" xfId="237"/>
    <cellStyle name="Comma 29 5" xfId="238"/>
    <cellStyle name="Comma 29 6" xfId="239"/>
    <cellStyle name="Comma 29 7" xfId="240"/>
    <cellStyle name="Comma 29 8" xfId="241"/>
    <cellStyle name="Comma 29 9" xfId="242"/>
    <cellStyle name="Comma 3" xfId="37"/>
    <cellStyle name="Comma 3 2" xfId="243"/>
    <cellStyle name="Comma 3 2 2" xfId="244"/>
    <cellStyle name="Comma 3 3" xfId="245"/>
    <cellStyle name="Comma 30" xfId="246"/>
    <cellStyle name="Comma 31" xfId="247"/>
    <cellStyle name="Comma 31 2" xfId="248"/>
    <cellStyle name="Comma 31 3" xfId="249"/>
    <cellStyle name="Comma 31 4" xfId="250"/>
    <cellStyle name="Comma 31 5" xfId="251"/>
    <cellStyle name="Comma 31 6" xfId="252"/>
    <cellStyle name="Comma 31 7" xfId="253"/>
    <cellStyle name="Comma 31 8" xfId="254"/>
    <cellStyle name="Comma 31 9" xfId="255"/>
    <cellStyle name="Comma 33 2" xfId="256"/>
    <cellStyle name="Comma 33 3" xfId="257"/>
    <cellStyle name="Comma 33 4" xfId="258"/>
    <cellStyle name="Comma 33 5" xfId="259"/>
    <cellStyle name="Comma 33 6" xfId="260"/>
    <cellStyle name="Comma 33 7" xfId="261"/>
    <cellStyle name="Comma 33 8" xfId="262"/>
    <cellStyle name="Comma 33 9" xfId="263"/>
    <cellStyle name="Comma 35 2" xfId="264"/>
    <cellStyle name="Comma 35 3" xfId="265"/>
    <cellStyle name="Comma 35 4" xfId="266"/>
    <cellStyle name="Comma 35 5" xfId="267"/>
    <cellStyle name="Comma 35 6" xfId="268"/>
    <cellStyle name="Comma 35 7" xfId="269"/>
    <cellStyle name="Comma 35 8" xfId="270"/>
    <cellStyle name="Comma 35 9" xfId="271"/>
    <cellStyle name="Comma 4" xfId="38"/>
    <cellStyle name="Comma 4 2" xfId="272"/>
    <cellStyle name="Comma 4 3" xfId="273"/>
    <cellStyle name="Comma 4 4" xfId="274"/>
    <cellStyle name="Comma 4 5" xfId="275"/>
    <cellStyle name="Comma 4 6" xfId="276"/>
    <cellStyle name="Comma 4 7" xfId="277"/>
    <cellStyle name="Comma 4 8" xfId="278"/>
    <cellStyle name="Comma 4 9" xfId="279"/>
    <cellStyle name="Comma 41" xfId="280"/>
    <cellStyle name="Comma 44" xfId="281"/>
    <cellStyle name="Comma 47" xfId="282"/>
    <cellStyle name="Comma 5" xfId="41"/>
    <cellStyle name="Comma 5 2" xfId="283"/>
    <cellStyle name="Comma 5 3" xfId="284"/>
    <cellStyle name="Comma 5 4" xfId="285"/>
    <cellStyle name="Comma 5 5" xfId="286"/>
    <cellStyle name="Comma 5 6" xfId="287"/>
    <cellStyle name="Comma 5 7" xfId="288"/>
    <cellStyle name="Comma 5 8" xfId="289"/>
    <cellStyle name="Comma 5 9" xfId="290"/>
    <cellStyle name="Comma 59" xfId="291"/>
    <cellStyle name="Comma 6" xfId="292"/>
    <cellStyle name="Comma 61" xfId="293"/>
    <cellStyle name="Comma 7" xfId="294"/>
    <cellStyle name="Comma 7 2" xfId="295"/>
    <cellStyle name="Comma 7 3" xfId="296"/>
    <cellStyle name="Comma 7 4" xfId="297"/>
    <cellStyle name="Comma 7 5" xfId="298"/>
    <cellStyle name="Comma 7 6" xfId="299"/>
    <cellStyle name="Comma 7 7" xfId="300"/>
    <cellStyle name="Comma 7 8" xfId="301"/>
    <cellStyle name="Comma 7 9" xfId="302"/>
    <cellStyle name="Comma 8" xfId="303"/>
    <cellStyle name="Comma 8 2" xfId="304"/>
    <cellStyle name="Comma 8 3" xfId="305"/>
    <cellStyle name="Comma 8 4" xfId="306"/>
    <cellStyle name="Comma 8 5" xfId="307"/>
    <cellStyle name="Comma 8 6" xfId="308"/>
    <cellStyle name="Comma 8 7" xfId="309"/>
    <cellStyle name="Comma 8 8" xfId="310"/>
    <cellStyle name="Comma 8 9" xfId="311"/>
    <cellStyle name="Comma 83" xfId="312"/>
    <cellStyle name="Comma 9" xfId="313"/>
    <cellStyle name="Comma 9 2" xfId="314"/>
    <cellStyle name="Comma 9 3" xfId="315"/>
    <cellStyle name="Comma 9 4" xfId="316"/>
    <cellStyle name="Comma 9 5" xfId="317"/>
    <cellStyle name="Comma 9 6" xfId="318"/>
    <cellStyle name="Comma 9 7" xfId="319"/>
    <cellStyle name="Comma 9 8" xfId="320"/>
    <cellStyle name="Comma 9 9" xfId="321"/>
    <cellStyle name="Comma0 - Modelo1" xfId="8"/>
    <cellStyle name="Comma0 - Style1" xfId="9"/>
    <cellStyle name="Comma1 - Modelo2" xfId="10"/>
    <cellStyle name="Comma1 - Style2" xfId="11"/>
    <cellStyle name="Currency" xfId="2" builtinId="4"/>
    <cellStyle name="Currency 2" xfId="5"/>
    <cellStyle name="Currency 2 2" xfId="322"/>
    <cellStyle name="Currency 3" xfId="323"/>
    <cellStyle name="Currency 4" xfId="387"/>
    <cellStyle name="Dia" xfId="12"/>
    <cellStyle name="Encabez1" xfId="13"/>
    <cellStyle name="Encabez2" xfId="14"/>
    <cellStyle name="Header 1" xfId="15"/>
    <cellStyle name="Header 1 Left" xfId="16"/>
    <cellStyle name="Header 1(box)" xfId="17"/>
    <cellStyle name="Header 1(middle)" xfId="18"/>
    <cellStyle name="Header 1_Front Page" xfId="19"/>
    <cellStyle name="Header 2" xfId="20"/>
    <cellStyle name="Header Price 1" xfId="21"/>
    <cellStyle name="Header Price 2" xfId="22"/>
    <cellStyle name="Helv 8" xfId="23"/>
    <cellStyle name="Hyperlink 2" xfId="324"/>
    <cellStyle name="Îáû÷íûé_Ðîëü PGS 11.09.95" xfId="24"/>
    <cellStyle name="Kolonne" xfId="325"/>
    <cellStyle name="KPMG Heading 1" xfId="326"/>
    <cellStyle name="KPMG Heading 2" xfId="327"/>
    <cellStyle name="KPMG Heading 3" xfId="328"/>
    <cellStyle name="KPMG Heading 4" xfId="329"/>
    <cellStyle name="KPMG Normal" xfId="330"/>
    <cellStyle name="KPMG Normal Text" xfId="331"/>
    <cellStyle name="Millares [0]_Well Timing" xfId="332"/>
    <cellStyle name="Millares_Well Timing" xfId="333"/>
    <cellStyle name="Moneda [0]_Well Timing" xfId="334"/>
    <cellStyle name="Moneda_Well Timing" xfId="335"/>
    <cellStyle name="N0" xfId="25"/>
    <cellStyle name="N1" xfId="26"/>
    <cellStyle name="N2" xfId="27"/>
    <cellStyle name="N3" xfId="28"/>
    <cellStyle name="N4" xfId="29"/>
    <cellStyle name="Normal" xfId="0" builtinId="0"/>
    <cellStyle name="Normal - Style1" xfId="336"/>
    <cellStyle name="Normal - Style2" xfId="337"/>
    <cellStyle name="Normal 10" xfId="338"/>
    <cellStyle name="Normal 10 2" xfId="388"/>
    <cellStyle name="Normal 11" xfId="339"/>
    <cellStyle name="Normal 12" xfId="340"/>
    <cellStyle name="Normal 13" xfId="341"/>
    <cellStyle name="Normal 14" xfId="342"/>
    <cellStyle name="Normal 15" xfId="343"/>
    <cellStyle name="Normal 16" xfId="344"/>
    <cellStyle name="Normal 17" xfId="345"/>
    <cellStyle name="Normal 18" xfId="346"/>
    <cellStyle name="Normal 19" xfId="347"/>
    <cellStyle name="Normal 2" xfId="3"/>
    <cellStyle name="Normal 2 2" xfId="35"/>
    <cellStyle name="Normal 2 2 2" xfId="348"/>
    <cellStyle name="Normal 2 2 3" xfId="349"/>
    <cellStyle name="Normal 2 3" xfId="350"/>
    <cellStyle name="Normal 2 4" xfId="6"/>
    <cellStyle name="Normal 20" xfId="351"/>
    <cellStyle name="Normal 21" xfId="352"/>
    <cellStyle name="Normal 22" xfId="353"/>
    <cellStyle name="Normal 23" xfId="354"/>
    <cellStyle name="Normal 24" xfId="355"/>
    <cellStyle name="Normal 25" xfId="356"/>
    <cellStyle name="Normal 26" xfId="357"/>
    <cellStyle name="Normal 27" xfId="358"/>
    <cellStyle name="Normal 28" xfId="359"/>
    <cellStyle name="Normal 29" xfId="389"/>
    <cellStyle name="Normal 3" xfId="30"/>
    <cellStyle name="Normal 3 2" xfId="360"/>
    <cellStyle name="Normal 30" xfId="391"/>
    <cellStyle name="Normal 31" xfId="390"/>
    <cellStyle name="Normal 32" xfId="392"/>
    <cellStyle name="Normal 4" xfId="31"/>
    <cellStyle name="Normal 4 2" xfId="361"/>
    <cellStyle name="Normal 5" xfId="34"/>
    <cellStyle name="Normal 6" xfId="40"/>
    <cellStyle name="Normal 7" xfId="362"/>
    <cellStyle name="Normal 8" xfId="363"/>
    <cellStyle name="Normal 82" xfId="364"/>
    <cellStyle name="Normal 83" xfId="365"/>
    <cellStyle name="Normal 9" xfId="366"/>
    <cellStyle name="Note 2" xfId="367"/>
    <cellStyle name="Note 3" xfId="368"/>
    <cellStyle name="Note 4" xfId="369"/>
    <cellStyle name="Note 5" xfId="370"/>
    <cellStyle name="Note 6" xfId="371"/>
    <cellStyle name="Note 7" xfId="372"/>
    <cellStyle name="Òûñÿ÷è [0]_PGSLAB" xfId="32"/>
    <cellStyle name="Òûñÿ÷è_PGSLAB" xfId="33"/>
    <cellStyle name="Percent" xfId="394" builtinId="5"/>
    <cellStyle name="Percent 2" xfId="373"/>
    <cellStyle name="Percent 2 2" xfId="374"/>
    <cellStyle name="Percent 3" xfId="375"/>
    <cellStyle name="Percent 4" xfId="376"/>
    <cellStyle name="Percent 5" xfId="377"/>
    <cellStyle name="Percent 6" xfId="378"/>
    <cellStyle name="PSChar" xfId="379"/>
    <cellStyle name="PSChar 2" xfId="380"/>
    <cellStyle name="PSDate" xfId="381"/>
    <cellStyle name="PSDec" xfId="382"/>
    <cellStyle name="PSHeading" xfId="383"/>
    <cellStyle name="PSInt" xfId="384"/>
    <cellStyle name="PSSpacer" xfId="385"/>
    <cellStyle name="Tabelltittel" xfId="3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N35"/>
  <sheetViews>
    <sheetView showGridLines="0" tabSelected="1" zoomScale="110" zoomScaleNormal="110" workbookViewId="0">
      <selection activeCell="A3" sqref="A3"/>
    </sheetView>
  </sheetViews>
  <sheetFormatPr defaultColWidth="9.140625" defaultRowHeight="12.75"/>
  <cols>
    <col min="1" max="1" width="2.5703125" style="1" customWidth="1"/>
    <col min="2" max="2" width="57.7109375" style="4" customWidth="1"/>
    <col min="3" max="3" width="1.7109375" style="4" customWidth="1"/>
    <col min="4" max="4" width="5.7109375" style="4" customWidth="1"/>
    <col min="5" max="5" width="1.7109375" style="4" customWidth="1"/>
    <col min="6" max="6" width="10.7109375" style="1" customWidth="1"/>
    <col min="7" max="7" width="1.7109375" style="1" customWidth="1"/>
    <col min="8" max="8" width="10.7109375" style="1" customWidth="1"/>
    <col min="9" max="9" width="2.7109375" style="4" customWidth="1"/>
    <col min="10" max="10" width="10.7109375" style="4" customWidth="1"/>
    <col min="11" max="11" width="1.7109375" style="4" customWidth="1"/>
    <col min="12" max="12" width="10.7109375" style="4" customWidth="1"/>
    <col min="13" max="13" width="1.7109375" style="4" customWidth="1"/>
    <col min="14" max="14" width="10.7109375" style="4" customWidth="1"/>
    <col min="15" max="16384" width="9.140625" style="1"/>
  </cols>
  <sheetData>
    <row r="2" spans="1:14" ht="18.75">
      <c r="A2" s="404" t="s">
        <v>300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</row>
    <row r="3" spans="1:14" ht="16.5" customHeight="1" thickBot="1">
      <c r="A3" s="87"/>
      <c r="B3" s="87"/>
      <c r="C3" s="87"/>
      <c r="D3" s="87"/>
      <c r="E3" s="87"/>
      <c r="F3" s="101"/>
      <c r="G3" s="101"/>
      <c r="H3" s="102"/>
      <c r="I3" s="87"/>
      <c r="J3" s="87"/>
      <c r="K3" s="87"/>
      <c r="L3" s="87"/>
      <c r="M3" s="87"/>
      <c r="N3" s="87"/>
    </row>
    <row r="4" spans="1:14" s="19" customFormat="1" ht="14.25" customHeight="1">
      <c r="A4" s="50"/>
      <c r="B4" s="50"/>
      <c r="C4" s="50"/>
      <c r="D4" s="50"/>
      <c r="E4" s="50"/>
      <c r="F4" s="405" t="s">
        <v>5</v>
      </c>
      <c r="G4" s="405"/>
      <c r="H4" s="405"/>
      <c r="I4" s="50"/>
      <c r="J4" s="405" t="s">
        <v>293</v>
      </c>
      <c r="K4" s="405"/>
      <c r="L4" s="405"/>
      <c r="M4" s="50"/>
      <c r="N4" s="50" t="s">
        <v>20</v>
      </c>
    </row>
    <row r="5" spans="1:14" s="21" customFormat="1" ht="11.45" customHeight="1">
      <c r="A5" s="50"/>
      <c r="B5" s="50"/>
      <c r="C5" s="50"/>
      <c r="D5" s="62"/>
      <c r="E5" s="62"/>
      <c r="F5" s="406" t="s">
        <v>287</v>
      </c>
      <c r="G5" s="406"/>
      <c r="H5" s="406"/>
      <c r="I5" s="62"/>
      <c r="J5" s="407" t="s">
        <v>287</v>
      </c>
      <c r="K5" s="407"/>
      <c r="L5" s="407"/>
      <c r="M5" s="50"/>
      <c r="N5" s="266" t="s">
        <v>1</v>
      </c>
    </row>
    <row r="6" spans="1:14" ht="15.75" customHeight="1" thickBot="1">
      <c r="A6" s="103" t="s">
        <v>91</v>
      </c>
      <c r="B6" s="89"/>
      <c r="C6" s="88"/>
      <c r="D6" s="89" t="s">
        <v>36</v>
      </c>
      <c r="E6" s="88"/>
      <c r="F6" s="90">
        <v>2018</v>
      </c>
      <c r="G6" s="403"/>
      <c r="H6" s="89" t="s">
        <v>281</v>
      </c>
      <c r="I6" s="88"/>
      <c r="J6" s="90">
        <v>2018</v>
      </c>
      <c r="K6" s="88"/>
      <c r="L6" s="90" t="s">
        <v>281</v>
      </c>
      <c r="M6" s="90"/>
      <c r="N6" s="90" t="s">
        <v>281</v>
      </c>
    </row>
    <row r="7" spans="1:14" ht="11.45" customHeight="1">
      <c r="A7" s="93"/>
      <c r="B7" s="88"/>
      <c r="C7" s="88"/>
      <c r="D7" s="88"/>
      <c r="E7" s="88"/>
      <c r="F7" s="91"/>
      <c r="G7" s="88"/>
      <c r="H7" s="104"/>
      <c r="I7" s="88"/>
      <c r="J7" s="88"/>
      <c r="K7" s="88"/>
      <c r="L7" s="88"/>
      <c r="M7" s="88"/>
      <c r="N7" s="88"/>
    </row>
    <row r="8" spans="1:14" ht="11.45" customHeight="1">
      <c r="A8" s="164" t="s">
        <v>16</v>
      </c>
      <c r="B8" s="164"/>
      <c r="C8" s="80"/>
      <c r="D8" s="176">
        <v>2</v>
      </c>
      <c r="E8" s="80"/>
      <c r="F8" s="315">
        <f>Notes!F11</f>
        <v>239.66299999999998</v>
      </c>
      <c r="G8" s="59"/>
      <c r="H8" s="97">
        <v>240.5</v>
      </c>
      <c r="I8" s="83"/>
      <c r="J8" s="315">
        <f>+'Note 2'!H29</f>
        <v>440.99999999999994</v>
      </c>
      <c r="K8" s="83"/>
      <c r="L8" s="97">
        <v>395.3</v>
      </c>
      <c r="M8" s="83"/>
      <c r="N8" s="97">
        <f>+Notes!N11</f>
        <v>838.8</v>
      </c>
    </row>
    <row r="9" spans="1:14" ht="11.45" customHeight="1">
      <c r="A9" s="80"/>
      <c r="B9" s="80"/>
      <c r="C9" s="80"/>
      <c r="D9" s="176"/>
      <c r="E9" s="80"/>
      <c r="F9" s="201"/>
      <c r="G9" s="59"/>
      <c r="H9" s="59"/>
      <c r="I9" s="83"/>
      <c r="J9" s="83"/>
      <c r="K9" s="83"/>
      <c r="L9" s="83"/>
      <c r="M9" s="83"/>
      <c r="N9" s="83"/>
    </row>
    <row r="10" spans="1:14" ht="11.45" customHeight="1">
      <c r="A10" s="71" t="s">
        <v>37</v>
      </c>
      <c r="B10" s="71"/>
      <c r="C10" s="80"/>
      <c r="D10" s="177">
        <v>3</v>
      </c>
      <c r="E10" s="80"/>
      <c r="F10" s="199">
        <f>Notes!F50+Notes!F54</f>
        <v>-51.600000000000009</v>
      </c>
      <c r="G10" s="59"/>
      <c r="H10" s="58">
        <v>-114.4</v>
      </c>
      <c r="I10" s="83"/>
      <c r="J10" s="199">
        <f>Notes!J50+Notes!J54+0.1</f>
        <v>-137.215</v>
      </c>
      <c r="K10" s="83"/>
      <c r="L10" s="58">
        <v>-226.7</v>
      </c>
      <c r="M10" s="83"/>
      <c r="N10" s="199">
        <f>+Notes!N50+Notes!N54</f>
        <v>-411.1</v>
      </c>
    </row>
    <row r="11" spans="1:14" ht="11.45" customHeight="1">
      <c r="A11" s="71" t="s">
        <v>38</v>
      </c>
      <c r="B11" s="71"/>
      <c r="C11" s="80"/>
      <c r="D11" s="178">
        <v>3</v>
      </c>
      <c r="E11" s="80"/>
      <c r="F11" s="199">
        <f>Notes!F51+Notes!F55</f>
        <v>-3.0830000000000002</v>
      </c>
      <c r="G11" s="58"/>
      <c r="H11" s="58">
        <v>-4.5</v>
      </c>
      <c r="I11" s="83"/>
      <c r="J11" s="199">
        <f>Notes!J51+Notes!J55</f>
        <v>-6.0269999999999992</v>
      </c>
      <c r="K11" s="83"/>
      <c r="L11" s="58">
        <v>-8</v>
      </c>
      <c r="M11" s="83"/>
      <c r="N11" s="58">
        <f>+Notes!N51+Notes!N55</f>
        <v>-17.599999999999998</v>
      </c>
    </row>
    <row r="12" spans="1:14" ht="11.45" customHeight="1">
      <c r="A12" s="80" t="s">
        <v>39</v>
      </c>
      <c r="B12" s="80"/>
      <c r="C12" s="80"/>
      <c r="D12" s="162">
        <v>3</v>
      </c>
      <c r="E12" s="80"/>
      <c r="F12" s="199">
        <f>+Notes!F52</f>
        <v>-8.6999999999999993</v>
      </c>
      <c r="G12" s="59"/>
      <c r="H12" s="58">
        <v>-9</v>
      </c>
      <c r="I12" s="83"/>
      <c r="J12" s="199">
        <f>+Notes!J52</f>
        <v>-25.582999999999998</v>
      </c>
      <c r="K12" s="83"/>
      <c r="L12" s="58">
        <v>-17.899999999999999</v>
      </c>
      <c r="M12" s="83"/>
      <c r="N12" s="58">
        <f>+Notes!N52</f>
        <v>-36</v>
      </c>
    </row>
    <row r="13" spans="1:14" ht="11.45" customHeight="1">
      <c r="A13" s="71" t="s">
        <v>185</v>
      </c>
      <c r="B13" s="71"/>
      <c r="C13" s="80"/>
      <c r="D13" s="178">
        <v>4</v>
      </c>
      <c r="E13" s="80"/>
      <c r="F13" s="58">
        <f>Notes!F68</f>
        <v>-123.60000000000001</v>
      </c>
      <c r="G13" s="58"/>
      <c r="H13" s="58">
        <v>-80.5</v>
      </c>
      <c r="I13" s="276"/>
      <c r="J13" s="58">
        <f>Notes!J68</f>
        <v>-191.9</v>
      </c>
      <c r="K13" s="276"/>
      <c r="L13" s="58">
        <v>-151.1</v>
      </c>
      <c r="M13" s="276"/>
      <c r="N13" s="58">
        <f>+Notes!N68</f>
        <v>-426.29999999999995</v>
      </c>
    </row>
    <row r="14" spans="1:14" ht="11.45" customHeight="1">
      <c r="A14" s="71" t="s">
        <v>183</v>
      </c>
      <c r="B14" s="71"/>
      <c r="C14" s="80"/>
      <c r="D14" s="178">
        <v>4</v>
      </c>
      <c r="E14" s="80"/>
      <c r="F14" s="58">
        <f>Notes!F84+Notes!F85</f>
        <v>-17.794000000000004</v>
      </c>
      <c r="G14" s="58"/>
      <c r="H14" s="58">
        <v>-42.9</v>
      </c>
      <c r="I14" s="276"/>
      <c r="J14" s="58">
        <f>Notes!J84+Notes!J85</f>
        <v>-56.528000000000006</v>
      </c>
      <c r="K14" s="276"/>
      <c r="L14" s="58">
        <v>-87.4</v>
      </c>
      <c r="M14" s="276"/>
      <c r="N14" s="192">
        <f>+Notes!N84+Notes!N85</f>
        <v>-154.4</v>
      </c>
    </row>
    <row r="15" spans="1:14" ht="11.45" customHeight="1">
      <c r="A15" s="71" t="s">
        <v>184</v>
      </c>
      <c r="B15" s="71"/>
      <c r="C15" s="80"/>
      <c r="D15" s="178">
        <v>4</v>
      </c>
      <c r="E15" s="80"/>
      <c r="F15" s="58">
        <f>Notes!F95</f>
        <v>0</v>
      </c>
      <c r="G15" s="58"/>
      <c r="H15" s="58">
        <v>-9.9</v>
      </c>
      <c r="I15" s="276"/>
      <c r="J15" s="58">
        <f>Notes!J95</f>
        <v>0</v>
      </c>
      <c r="K15" s="276"/>
      <c r="L15" s="58">
        <v>-9.9</v>
      </c>
      <c r="M15" s="276"/>
      <c r="N15" s="192">
        <f>+Notes!N95</f>
        <v>-94.2</v>
      </c>
    </row>
    <row r="16" spans="1:14" ht="11.45" customHeight="1">
      <c r="A16" s="71" t="s">
        <v>192</v>
      </c>
      <c r="B16" s="71"/>
      <c r="C16" s="80"/>
      <c r="D16" s="178">
        <v>4</v>
      </c>
      <c r="E16" s="80"/>
      <c r="F16" s="199">
        <f>+Notes!F108</f>
        <v>-4.351</v>
      </c>
      <c r="G16" s="58"/>
      <c r="H16" s="58">
        <v>3.4</v>
      </c>
      <c r="I16" s="83"/>
      <c r="J16" s="199">
        <f>+Notes!J108</f>
        <v>-0.49700000000000077</v>
      </c>
      <c r="K16" s="83"/>
      <c r="L16" s="58">
        <v>-5.4</v>
      </c>
      <c r="M16" s="83"/>
      <c r="N16" s="58">
        <f>+Notes!N108</f>
        <v>-82.800000000000011</v>
      </c>
    </row>
    <row r="17" spans="1:14" ht="11.45" customHeight="1">
      <c r="A17" s="77"/>
      <c r="B17" s="77" t="s">
        <v>21</v>
      </c>
      <c r="C17" s="80"/>
      <c r="D17" s="162"/>
      <c r="E17" s="80"/>
      <c r="F17" s="198">
        <f>SUM(F10:F16)</f>
        <v>-209.12800000000001</v>
      </c>
      <c r="G17" s="59"/>
      <c r="H17" s="79">
        <f>SUM(H10:H16)</f>
        <v>-257.8</v>
      </c>
      <c r="I17" s="83"/>
      <c r="J17" s="79">
        <f>SUM(J10:J16)</f>
        <v>-417.75000000000006</v>
      </c>
      <c r="K17" s="83"/>
      <c r="L17" s="79">
        <f>SUM(L10:L16)</f>
        <v>-506.4</v>
      </c>
      <c r="M17" s="83"/>
      <c r="N17" s="198">
        <f>SUM(N10:N16)</f>
        <v>-1222.4000000000001</v>
      </c>
    </row>
    <row r="18" spans="1:14" ht="11.45" customHeight="1">
      <c r="A18" s="95"/>
      <c r="B18" s="80" t="s">
        <v>170</v>
      </c>
      <c r="C18" s="80"/>
      <c r="D18" s="176" t="s">
        <v>0</v>
      </c>
      <c r="E18" s="80"/>
      <c r="F18" s="201">
        <f>F8+F17</f>
        <v>30.534999999999968</v>
      </c>
      <c r="G18" s="59"/>
      <c r="H18" s="201">
        <v>-17.399999999999999</v>
      </c>
      <c r="I18" s="83"/>
      <c r="J18" s="201">
        <f>J8+J17</f>
        <v>23.249999999999886</v>
      </c>
      <c r="K18" s="83"/>
      <c r="L18" s="201">
        <v>-111</v>
      </c>
      <c r="M18" s="83"/>
      <c r="N18" s="201">
        <f>N8+N17</f>
        <v>-383.60000000000014</v>
      </c>
    </row>
    <row r="19" spans="1:14" ht="11.45" customHeight="1">
      <c r="A19" s="83" t="s">
        <v>161</v>
      </c>
      <c r="B19" s="83"/>
      <c r="C19" s="80"/>
      <c r="D19" s="176">
        <v>5</v>
      </c>
      <c r="E19" s="80"/>
      <c r="F19" s="201">
        <v>0.34</v>
      </c>
      <c r="G19" s="59"/>
      <c r="H19" s="59">
        <v>0</v>
      </c>
      <c r="I19" s="83"/>
      <c r="J19" s="201">
        <f>-3.549+F19</f>
        <v>-3.2090000000000001</v>
      </c>
      <c r="K19" s="83"/>
      <c r="L19" s="201">
        <v>-4.9000000000000004</v>
      </c>
      <c r="M19" s="83"/>
      <c r="N19" s="59">
        <v>-20.7</v>
      </c>
    </row>
    <row r="20" spans="1:14" ht="11.45" customHeight="1">
      <c r="A20" s="80" t="s">
        <v>12</v>
      </c>
      <c r="B20" s="80"/>
      <c r="C20" s="80"/>
      <c r="D20" s="176">
        <v>6</v>
      </c>
      <c r="E20" s="80"/>
      <c r="F20" s="201">
        <f>Notes!F122</f>
        <v>-15.327</v>
      </c>
      <c r="G20" s="59"/>
      <c r="H20" s="59">
        <v>-14.8</v>
      </c>
      <c r="I20" s="83"/>
      <c r="J20" s="201">
        <f>Notes!J122</f>
        <v>-31.083999999999996</v>
      </c>
      <c r="K20" s="83"/>
      <c r="L20" s="201">
        <v>-26.3</v>
      </c>
      <c r="M20" s="83"/>
      <c r="N20" s="59">
        <f>+Notes!N122</f>
        <v>-57.800000000000011</v>
      </c>
    </row>
    <row r="21" spans="1:14" ht="11.45" customHeight="1">
      <c r="A21" s="164" t="s">
        <v>97</v>
      </c>
      <c r="B21" s="164"/>
      <c r="C21" s="80"/>
      <c r="D21" s="176">
        <v>7</v>
      </c>
      <c r="E21" s="80"/>
      <c r="F21" s="315">
        <f>Notes!F135</f>
        <v>-0.73</v>
      </c>
      <c r="G21" s="59"/>
      <c r="H21" s="97">
        <v>-5.3</v>
      </c>
      <c r="I21" s="83"/>
      <c r="J21" s="315">
        <f>Notes!J135</f>
        <v>-3.7440000000000002</v>
      </c>
      <c r="K21" s="83"/>
      <c r="L21" s="315">
        <v>1.8</v>
      </c>
      <c r="M21" s="83"/>
      <c r="N21" s="97">
        <f>+Notes!N135</f>
        <v>-6</v>
      </c>
    </row>
    <row r="22" spans="1:14" ht="11.45" customHeight="1">
      <c r="A22" s="71" t="s">
        <v>0</v>
      </c>
      <c r="B22" s="71" t="s">
        <v>169</v>
      </c>
      <c r="C22" s="80"/>
      <c r="D22" s="179"/>
      <c r="E22" s="80"/>
      <c r="F22" s="199">
        <f>SUM(F18:F21)</f>
        <v>14.817999999999968</v>
      </c>
      <c r="G22" s="59"/>
      <c r="H22" s="59">
        <f>SUM(H18:H21)</f>
        <v>-37.5</v>
      </c>
      <c r="I22" s="83"/>
      <c r="J22" s="59">
        <f>SUM(J18:J21)+0.1</f>
        <v>-14.68700000000011</v>
      </c>
      <c r="K22" s="83"/>
      <c r="L22" s="59">
        <f>SUM(L18:L21)-0.1</f>
        <v>-140.5</v>
      </c>
      <c r="M22" s="83"/>
      <c r="N22" s="199">
        <f>SUM(N18:N21)-0.1</f>
        <v>-468.20000000000016</v>
      </c>
    </row>
    <row r="23" spans="1:14" ht="11.45" customHeight="1">
      <c r="A23" s="164" t="s">
        <v>190</v>
      </c>
      <c r="B23" s="164"/>
      <c r="C23" s="80"/>
      <c r="D23" s="162">
        <v>8</v>
      </c>
      <c r="E23" s="80"/>
      <c r="F23" s="199">
        <f>+Notes!F147</f>
        <v>-4.4000000000000004</v>
      </c>
      <c r="G23" s="59"/>
      <c r="H23" s="58">
        <v>5.3</v>
      </c>
      <c r="I23" s="83"/>
      <c r="J23" s="199">
        <f>+Notes!J147</f>
        <v>-14.5</v>
      </c>
      <c r="K23" s="83"/>
      <c r="L23" s="201">
        <v>1.8</v>
      </c>
      <c r="M23" s="83"/>
      <c r="N23" s="59">
        <f>+Notes!N147</f>
        <v>-55.2</v>
      </c>
    </row>
    <row r="24" spans="1:14" ht="15.75" customHeight="1" thickBot="1">
      <c r="A24" s="180"/>
      <c r="B24" s="180" t="s">
        <v>149</v>
      </c>
      <c r="C24" s="78"/>
      <c r="D24" s="105"/>
      <c r="E24" s="78"/>
      <c r="F24" s="197">
        <f>+F22+F23</f>
        <v>10.417999999999967</v>
      </c>
      <c r="G24" s="106"/>
      <c r="H24" s="85">
        <f>+H22+H23</f>
        <v>-32.200000000000003</v>
      </c>
      <c r="I24" s="78"/>
      <c r="J24" s="85">
        <f>+J22+J23</f>
        <v>-29.187000000000111</v>
      </c>
      <c r="K24" s="78"/>
      <c r="L24" s="85">
        <f>+L22+L23</f>
        <v>-138.69999999999999</v>
      </c>
      <c r="M24" s="78"/>
      <c r="N24" s="197">
        <f>+N22+N23</f>
        <v>-523.4000000000002</v>
      </c>
    </row>
    <row r="25" spans="1:14" s="3" customFormat="1" ht="11.45" customHeight="1">
      <c r="A25" s="78"/>
      <c r="B25" s="78"/>
      <c r="C25" s="78"/>
      <c r="D25" s="105"/>
      <c r="E25" s="78"/>
      <c r="F25" s="200"/>
      <c r="G25" s="106"/>
      <c r="H25" s="57"/>
      <c r="I25" s="78"/>
      <c r="J25" s="78"/>
      <c r="K25" s="78"/>
      <c r="L25" s="78"/>
      <c r="M25" s="78"/>
      <c r="N25" s="78"/>
    </row>
    <row r="26" spans="1:14" ht="11.45" customHeight="1">
      <c r="A26" s="81" t="s">
        <v>102</v>
      </c>
      <c r="B26" s="71"/>
      <c r="C26" s="80"/>
      <c r="D26" s="178"/>
      <c r="E26" s="80"/>
      <c r="F26" s="199"/>
      <c r="G26" s="73"/>
      <c r="H26" s="58"/>
      <c r="I26" s="80"/>
      <c r="J26" s="80"/>
      <c r="K26" s="80"/>
      <c r="L26" s="80"/>
      <c r="M26" s="80"/>
      <c r="N26" s="80"/>
    </row>
    <row r="27" spans="1:14" ht="11.45" customHeight="1">
      <c r="A27" s="71"/>
      <c r="B27" s="71" t="s">
        <v>112</v>
      </c>
      <c r="C27" s="80"/>
      <c r="D27" s="178">
        <v>13</v>
      </c>
      <c r="E27" s="80"/>
      <c r="F27" s="199">
        <f>Notes!F266</f>
        <v>13.100000000000001</v>
      </c>
      <c r="G27" s="73"/>
      <c r="H27" s="58">
        <v>-5.9</v>
      </c>
      <c r="I27" s="80"/>
      <c r="J27" s="199">
        <f>Notes!J266</f>
        <v>13.3</v>
      </c>
      <c r="K27" s="80"/>
      <c r="L27" s="58">
        <v>-10.199999999999999</v>
      </c>
      <c r="M27" s="80"/>
      <c r="N27" s="58">
        <f>+Notes!N266</f>
        <v>0.39999999999999858</v>
      </c>
    </row>
    <row r="28" spans="1:14" ht="11.45" customHeight="1">
      <c r="A28" s="71"/>
      <c r="B28" s="71" t="s">
        <v>143</v>
      </c>
      <c r="C28" s="80"/>
      <c r="D28" s="178">
        <v>13</v>
      </c>
      <c r="E28" s="80"/>
      <c r="F28" s="199">
        <f>Notes!F271</f>
        <v>-2.2000000000000002</v>
      </c>
      <c r="G28" s="73"/>
      <c r="H28" s="58">
        <v>2.5</v>
      </c>
      <c r="I28" s="80"/>
      <c r="J28" s="199">
        <f>Notes!J271</f>
        <v>0</v>
      </c>
      <c r="K28" s="80"/>
      <c r="L28" s="58">
        <v>2.2000000000000002</v>
      </c>
      <c r="M28" s="80"/>
      <c r="N28" s="58">
        <f>+Notes!N271</f>
        <v>3.1999999999999997</v>
      </c>
    </row>
    <row r="29" spans="1:14" ht="11.45" customHeight="1">
      <c r="A29" s="76" t="s">
        <v>113</v>
      </c>
      <c r="B29" s="77"/>
      <c r="C29" s="80"/>
      <c r="D29" s="178"/>
      <c r="E29" s="80"/>
      <c r="F29" s="198">
        <f>SUM(F27:F28)</f>
        <v>10.900000000000002</v>
      </c>
      <c r="G29" s="73"/>
      <c r="H29" s="79">
        <f>SUM(H27:H28)</f>
        <v>-3.4000000000000004</v>
      </c>
      <c r="I29" s="80"/>
      <c r="J29" s="79">
        <f>SUM(J27:J28)</f>
        <v>13.3</v>
      </c>
      <c r="K29" s="80"/>
      <c r="L29" s="79">
        <f>SUM(L27:L28)</f>
        <v>-7.9999999999999991</v>
      </c>
      <c r="M29" s="80"/>
      <c r="N29" s="198">
        <f>SUM(N27:N28)</f>
        <v>3.5999999999999983</v>
      </c>
    </row>
    <row r="30" spans="1:14" ht="15.75" customHeight="1" thickBot="1">
      <c r="A30" s="180" t="s">
        <v>80</v>
      </c>
      <c r="B30" s="180"/>
      <c r="C30" s="78"/>
      <c r="D30" s="105"/>
      <c r="E30" s="78"/>
      <c r="F30" s="197">
        <f>F24+F29</f>
        <v>21.317999999999969</v>
      </c>
      <c r="G30" s="106"/>
      <c r="H30" s="85">
        <f>H24+H29</f>
        <v>-35.6</v>
      </c>
      <c r="I30" s="78"/>
      <c r="J30" s="85">
        <f>J24+J29</f>
        <v>-15.887000000000111</v>
      </c>
      <c r="K30" s="78"/>
      <c r="L30" s="85">
        <f>L24+L29</f>
        <v>-146.69999999999999</v>
      </c>
      <c r="M30" s="78"/>
      <c r="N30" s="197">
        <f>N24+N29</f>
        <v>-519.80000000000018</v>
      </c>
    </row>
    <row r="31" spans="1:14" s="3" customFormat="1">
      <c r="A31" s="18"/>
      <c r="B31" s="7"/>
      <c r="C31" s="7"/>
      <c r="D31" s="15"/>
      <c r="E31" s="7"/>
      <c r="F31" s="39"/>
      <c r="G31" s="34"/>
      <c r="H31" s="12"/>
      <c r="I31" s="7"/>
      <c r="J31" s="7"/>
      <c r="K31" s="7"/>
      <c r="L31" s="7"/>
      <c r="M31" s="7"/>
      <c r="N31" s="7"/>
    </row>
    <row r="32" spans="1:14" s="3" customFormat="1">
      <c r="A32" s="7" t="s">
        <v>286</v>
      </c>
      <c r="C32" s="7"/>
      <c r="D32" s="15"/>
      <c r="E32" s="7"/>
      <c r="F32" s="39"/>
      <c r="G32" s="34"/>
      <c r="H32" s="12"/>
      <c r="I32" s="7"/>
      <c r="J32" s="7"/>
      <c r="K32" s="7"/>
      <c r="L32" s="7"/>
      <c r="M32" s="7"/>
      <c r="N32" s="7"/>
    </row>
    <row r="33" spans="1:14" s="3" customFormat="1" ht="13.5" customHeight="1">
      <c r="A33" s="18"/>
      <c r="B33" s="5" t="s">
        <v>285</v>
      </c>
      <c r="C33" s="7"/>
      <c r="D33" s="178">
        <v>12</v>
      </c>
      <c r="E33" s="7"/>
      <c r="F33" s="360">
        <f>+Notes!F251</f>
        <v>0.03</v>
      </c>
      <c r="G33" s="361"/>
      <c r="H33" s="209">
        <f>+Notes!H251</f>
        <v>-0.1</v>
      </c>
      <c r="I33" s="362"/>
      <c r="J33" s="374">
        <f>+Notes!J252</f>
        <v>-0.09</v>
      </c>
      <c r="K33" s="362"/>
      <c r="L33" s="374">
        <f>+Notes!L251</f>
        <v>-0.42</v>
      </c>
      <c r="M33" s="362"/>
      <c r="N33" s="209">
        <f>+Notes!N251</f>
        <v>-1.55</v>
      </c>
    </row>
    <row r="34" spans="1:14" s="3" customFormat="1">
      <c r="A34" s="7"/>
      <c r="B34" s="7"/>
      <c r="C34" s="9"/>
      <c r="D34" s="15"/>
      <c r="E34" s="9"/>
      <c r="F34" s="8"/>
      <c r="G34" s="8"/>
      <c r="H34" s="8"/>
      <c r="I34" s="9"/>
      <c r="J34" s="9"/>
      <c r="K34" s="9"/>
      <c r="L34" s="9"/>
      <c r="M34" s="9"/>
      <c r="N34" s="9"/>
    </row>
    <row r="35" spans="1:14" s="3" customFormat="1">
      <c r="A35" s="7"/>
      <c r="B35" s="7"/>
      <c r="C35" s="9"/>
      <c r="D35" s="15"/>
      <c r="E35" s="9"/>
      <c r="F35" s="8"/>
      <c r="G35" s="8"/>
      <c r="H35" s="8"/>
      <c r="I35" s="9"/>
      <c r="J35" s="9"/>
      <c r="K35" s="9"/>
      <c r="L35" s="9"/>
      <c r="M35" s="9"/>
      <c r="N35" s="9"/>
    </row>
  </sheetData>
  <mergeCells count="5">
    <mergeCell ref="A2:N2"/>
    <mergeCell ref="F4:H4"/>
    <mergeCell ref="F5:H5"/>
    <mergeCell ref="J4:L4"/>
    <mergeCell ref="J5:L5"/>
  </mergeCells>
  <phoneticPr fontId="0" type="noConversion"/>
  <printOptions horizontalCentered="1"/>
  <pageMargins left="0.51181102362204722" right="0.23622047244094491" top="0.39370078740157483" bottom="0.47244094488188981" header="0.31496062992125984" footer="0.23622047244094491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K43"/>
  <sheetViews>
    <sheetView showGridLines="0" zoomScaleNormal="100" workbookViewId="0">
      <selection activeCell="A2" sqref="A2:K2"/>
    </sheetView>
  </sheetViews>
  <sheetFormatPr defaultColWidth="11.7109375" defaultRowHeight="12.75"/>
  <cols>
    <col min="1" max="1" width="2.5703125" customWidth="1"/>
    <col min="2" max="2" width="1.7109375" customWidth="1"/>
    <col min="3" max="3" width="64.7109375" customWidth="1"/>
    <col min="4" max="4" width="1.7109375" customWidth="1"/>
    <col min="5" max="5" width="5.7109375" style="16" customWidth="1"/>
    <col min="6" max="6" width="1.7109375" customWidth="1"/>
    <col min="7" max="7" width="15.7109375" customWidth="1"/>
    <col min="8" max="8" width="1.7109375" style="10" customWidth="1"/>
    <col min="9" max="9" width="15.7109375" style="10" customWidth="1"/>
    <col min="10" max="10" width="1.7109375" style="10" customWidth="1"/>
    <col min="11" max="11" width="15.7109375" style="10" customWidth="1"/>
  </cols>
  <sheetData>
    <row r="2" spans="1:11" s="1" customFormat="1" ht="18.75">
      <c r="A2" s="408" t="s">
        <v>82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  <row r="3" spans="1:11" s="1" customFormat="1" ht="11.25" customHeight="1" thickBot="1">
      <c r="A3" s="87"/>
      <c r="B3" s="87"/>
      <c r="C3" s="87"/>
      <c r="D3" s="87"/>
      <c r="E3" s="87"/>
      <c r="F3" s="101"/>
      <c r="G3" s="101"/>
      <c r="H3" s="183"/>
      <c r="I3" s="183"/>
      <c r="J3" s="40"/>
      <c r="K3" s="40"/>
    </row>
    <row r="4" spans="1:11" ht="11.45" customHeight="1">
      <c r="A4" s="88"/>
      <c r="B4" s="88"/>
      <c r="C4" s="88"/>
      <c r="D4" s="283"/>
      <c r="E4" s="88"/>
      <c r="F4" s="283"/>
      <c r="G4" s="409" t="s">
        <v>287</v>
      </c>
      <c r="H4" s="409"/>
      <c r="I4" s="409"/>
      <c r="J4" s="284"/>
      <c r="K4" s="285" t="s">
        <v>1</v>
      </c>
    </row>
    <row r="5" spans="1:11" s="13" customFormat="1" ht="17.25" customHeight="1" thickBot="1">
      <c r="A5" s="286" t="s">
        <v>91</v>
      </c>
      <c r="B5" s="89"/>
      <c r="C5" s="89"/>
      <c r="D5" s="283"/>
      <c r="E5" s="89" t="s">
        <v>36</v>
      </c>
      <c r="F5" s="283"/>
      <c r="G5" s="90">
        <v>2018</v>
      </c>
      <c r="H5" s="91"/>
      <c r="I5" s="90">
        <v>2017</v>
      </c>
      <c r="J5" s="91"/>
      <c r="K5" s="90">
        <v>2017</v>
      </c>
    </row>
    <row r="6" spans="1:11" s="13" customFormat="1" ht="11.45" customHeight="1">
      <c r="A6" s="287"/>
      <c r="B6" s="88"/>
      <c r="C6" s="88"/>
      <c r="D6" s="283"/>
      <c r="E6" s="88"/>
      <c r="F6" s="283"/>
      <c r="G6" s="91"/>
      <c r="H6" s="288"/>
      <c r="I6" s="288"/>
      <c r="J6" s="288"/>
      <c r="K6" s="289"/>
    </row>
    <row r="7" spans="1:11" ht="11.45" customHeight="1">
      <c r="A7" s="287" t="s">
        <v>11</v>
      </c>
      <c r="B7" s="92"/>
      <c r="C7" s="92"/>
      <c r="D7" s="290"/>
      <c r="E7" s="92"/>
      <c r="F7" s="290"/>
      <c r="G7" s="291"/>
      <c r="H7" s="292"/>
      <c r="I7" s="292"/>
      <c r="J7" s="292"/>
      <c r="K7" s="289"/>
    </row>
    <row r="8" spans="1:11" ht="11.45" customHeight="1">
      <c r="A8" s="94"/>
      <c r="B8" s="94" t="s">
        <v>2</v>
      </c>
      <c r="C8" s="95"/>
      <c r="D8" s="95"/>
      <c r="E8" s="293">
        <v>11</v>
      </c>
      <c r="F8" s="95"/>
      <c r="G8" s="59">
        <v>24.384</v>
      </c>
      <c r="H8" s="36"/>
      <c r="I8" s="59">
        <v>53.3</v>
      </c>
      <c r="J8" s="36"/>
      <c r="K8" s="58">
        <v>47.3</v>
      </c>
    </row>
    <row r="9" spans="1:11" ht="11.45" customHeight="1">
      <c r="A9" s="94"/>
      <c r="B9" s="95" t="s">
        <v>13</v>
      </c>
      <c r="C9" s="95"/>
      <c r="D9" s="95"/>
      <c r="E9" s="293">
        <v>11</v>
      </c>
      <c r="F9" s="95"/>
      <c r="G9" s="59">
        <v>20.73</v>
      </c>
      <c r="H9" s="36"/>
      <c r="I9" s="59">
        <v>21.9</v>
      </c>
      <c r="J9" s="36"/>
      <c r="K9" s="58">
        <v>19.8</v>
      </c>
    </row>
    <row r="10" spans="1:11" ht="11.45" customHeight="1">
      <c r="A10" s="257"/>
      <c r="B10" s="95" t="s">
        <v>29</v>
      </c>
      <c r="C10" s="95"/>
      <c r="D10" s="95"/>
      <c r="E10" s="88"/>
      <c r="F10" s="95"/>
      <c r="G10" s="59">
        <v>114.88</v>
      </c>
      <c r="H10" s="36"/>
      <c r="I10" s="59">
        <v>144.30000000000001</v>
      </c>
      <c r="J10" s="36"/>
      <c r="K10" s="58">
        <v>162.80000000000001</v>
      </c>
    </row>
    <row r="11" spans="1:11" ht="11.45" customHeight="1">
      <c r="A11" s="257"/>
      <c r="B11" s="95" t="s">
        <v>30</v>
      </c>
      <c r="C11" s="95"/>
      <c r="D11" s="95"/>
      <c r="E11" s="88"/>
      <c r="F11" s="95"/>
      <c r="G11" s="59">
        <v>43.734000000000002</v>
      </c>
      <c r="H11" s="36"/>
      <c r="I11" s="59">
        <v>138.9</v>
      </c>
      <c r="J11" s="36"/>
      <c r="K11" s="58">
        <v>133.19999999999999</v>
      </c>
    </row>
    <row r="12" spans="1:11" ht="11.45" customHeight="1">
      <c r="A12" s="257"/>
      <c r="B12" s="257" t="s">
        <v>6</v>
      </c>
      <c r="C12" s="95"/>
      <c r="D12" s="95"/>
      <c r="E12" s="88"/>
      <c r="F12" s="95"/>
      <c r="G12" s="59">
        <v>93.143000000000001</v>
      </c>
      <c r="H12" s="36"/>
      <c r="I12" s="59">
        <v>81.5</v>
      </c>
      <c r="J12" s="36"/>
      <c r="K12" s="58">
        <v>84.7</v>
      </c>
    </row>
    <row r="13" spans="1:11" ht="11.45" customHeight="1">
      <c r="A13" s="294" t="s">
        <v>17</v>
      </c>
      <c r="B13" s="294"/>
      <c r="C13" s="295"/>
      <c r="D13" s="283"/>
      <c r="E13" s="88"/>
      <c r="F13" s="283"/>
      <c r="G13" s="79">
        <f>SUM(G8:G12)</f>
        <v>296.87099999999998</v>
      </c>
      <c r="H13" s="36"/>
      <c r="I13" s="79">
        <f>SUM(I8:I12)</f>
        <v>439.9</v>
      </c>
      <c r="J13" s="59"/>
      <c r="K13" s="79">
        <f>SUM(K8:K12)-0.1</f>
        <v>447.7</v>
      </c>
    </row>
    <row r="14" spans="1:11" ht="11.45" customHeight="1">
      <c r="A14" s="257"/>
      <c r="B14" s="94" t="s">
        <v>31</v>
      </c>
      <c r="C14" s="95"/>
      <c r="D14" s="95"/>
      <c r="E14" s="88">
        <v>9</v>
      </c>
      <c r="F14" s="95"/>
      <c r="G14" s="59">
        <v>1212.548</v>
      </c>
      <c r="H14" s="36"/>
      <c r="I14" s="59">
        <v>1393.8</v>
      </c>
      <c r="J14" s="36"/>
      <c r="K14" s="58">
        <v>1297.5999999999999</v>
      </c>
    </row>
    <row r="15" spans="1:11" ht="11.45" customHeight="1">
      <c r="A15" s="257"/>
      <c r="B15" s="94" t="s">
        <v>41</v>
      </c>
      <c r="C15" s="95"/>
      <c r="D15" s="95"/>
      <c r="E15" s="88">
        <v>10</v>
      </c>
      <c r="F15" s="95"/>
      <c r="G15" s="59">
        <v>660.99400000000003</v>
      </c>
      <c r="H15" s="36"/>
      <c r="I15" s="59">
        <v>606.70000000000005</v>
      </c>
      <c r="J15" s="36"/>
      <c r="K15" s="58">
        <v>512.29999999999995</v>
      </c>
    </row>
    <row r="16" spans="1:11" ht="11.45" customHeight="1">
      <c r="A16" s="257"/>
      <c r="B16" s="94" t="s">
        <v>13</v>
      </c>
      <c r="C16" s="95"/>
      <c r="D16" s="95"/>
      <c r="E16" s="293">
        <v>11</v>
      </c>
      <c r="F16" s="95"/>
      <c r="G16" s="59">
        <v>23.344999999999999</v>
      </c>
      <c r="H16" s="36"/>
      <c r="I16" s="59">
        <v>89.6</v>
      </c>
      <c r="J16" s="36"/>
      <c r="K16" s="58">
        <v>23.5</v>
      </c>
    </row>
    <row r="17" spans="1:11" ht="11.45" customHeight="1">
      <c r="A17" s="257"/>
      <c r="B17" s="94" t="s">
        <v>26</v>
      </c>
      <c r="C17" s="95"/>
      <c r="D17" s="95"/>
      <c r="E17" s="88"/>
      <c r="F17" s="95"/>
      <c r="G17" s="59">
        <v>0</v>
      </c>
      <c r="H17" s="36"/>
      <c r="I17" s="59">
        <v>53.8</v>
      </c>
      <c r="J17" s="36"/>
      <c r="K17" s="58">
        <v>0</v>
      </c>
    </row>
    <row r="18" spans="1:11" ht="11.45" customHeight="1">
      <c r="A18" s="257"/>
      <c r="B18" s="94" t="s">
        <v>81</v>
      </c>
      <c r="C18" s="95"/>
      <c r="D18" s="95"/>
      <c r="E18" s="88"/>
      <c r="F18" s="95"/>
      <c r="G18" s="59">
        <v>72.391000000000005</v>
      </c>
      <c r="H18" s="36"/>
      <c r="I18" s="59">
        <v>94.9</v>
      </c>
      <c r="J18" s="36"/>
      <c r="K18" s="58">
        <v>78.5</v>
      </c>
    </row>
    <row r="19" spans="1:11" ht="11.45" customHeight="1">
      <c r="A19" s="96"/>
      <c r="B19" s="96" t="s">
        <v>32</v>
      </c>
      <c r="C19" s="296"/>
      <c r="D19" s="95"/>
      <c r="E19" s="88"/>
      <c r="F19" s="95"/>
      <c r="G19" s="59">
        <v>120.17100000000001</v>
      </c>
      <c r="H19" s="36"/>
      <c r="I19" s="59">
        <v>181.3</v>
      </c>
      <c r="J19" s="36"/>
      <c r="K19" s="97">
        <v>123.2</v>
      </c>
    </row>
    <row r="20" spans="1:11" ht="11.45" customHeight="1">
      <c r="A20" s="295" t="s">
        <v>101</v>
      </c>
      <c r="B20" s="96"/>
      <c r="C20" s="297"/>
      <c r="D20" s="95"/>
      <c r="E20" s="88"/>
      <c r="F20" s="95"/>
      <c r="G20" s="79">
        <f>SUM(G14:G19)</f>
        <v>2089.4490000000001</v>
      </c>
      <c r="H20" s="36"/>
      <c r="I20" s="79">
        <f>SUM(I14:I19)+0.1</f>
        <v>2420.2000000000003</v>
      </c>
      <c r="J20" s="36"/>
      <c r="K20" s="58">
        <f>SUM(K14:K19)</f>
        <v>2035.1</v>
      </c>
    </row>
    <row r="21" spans="1:11" s="109" customFormat="1" ht="18" customHeight="1" thickBot="1">
      <c r="A21" s="298"/>
      <c r="B21" s="298" t="s">
        <v>7</v>
      </c>
      <c r="C21" s="299"/>
      <c r="D21" s="107"/>
      <c r="E21" s="92"/>
      <c r="F21" s="107"/>
      <c r="G21" s="85">
        <f>G13+G20</f>
        <v>2386.3200000000002</v>
      </c>
      <c r="H21" s="110"/>
      <c r="I21" s="85">
        <f>I13+I20</f>
        <v>2860.1000000000004</v>
      </c>
      <c r="J21" s="110"/>
      <c r="K21" s="85">
        <f>K13+K20</f>
        <v>2482.7999999999997</v>
      </c>
    </row>
    <row r="22" spans="1:11" ht="11.45" customHeight="1">
      <c r="A22" s="257"/>
      <c r="B22" s="94"/>
      <c r="C22" s="95"/>
      <c r="D22" s="95"/>
      <c r="E22" s="88"/>
      <c r="F22" s="95"/>
      <c r="G22" s="99"/>
      <c r="H22" s="36"/>
      <c r="I22" s="36"/>
      <c r="J22" s="36"/>
      <c r="K22" s="36"/>
    </row>
    <row r="23" spans="1:11" ht="11.45" customHeight="1">
      <c r="A23" s="95" t="s">
        <v>8</v>
      </c>
      <c r="B23" s="95"/>
      <c r="C23" s="95"/>
      <c r="D23" s="95"/>
      <c r="E23" s="300"/>
      <c r="F23" s="95"/>
      <c r="G23" s="58"/>
      <c r="H23" s="36"/>
      <c r="I23" s="36"/>
      <c r="J23" s="36"/>
      <c r="K23" s="36"/>
    </row>
    <row r="24" spans="1:11" ht="11.45" customHeight="1">
      <c r="A24" s="95"/>
      <c r="B24" s="95" t="s">
        <v>14</v>
      </c>
      <c r="C24" s="95"/>
      <c r="D24" s="95"/>
      <c r="E24" s="301">
        <v>11</v>
      </c>
      <c r="F24" s="95"/>
      <c r="G24" s="58">
        <v>77.197999999999993</v>
      </c>
      <c r="H24" s="36"/>
      <c r="I24" s="59">
        <v>52.1</v>
      </c>
      <c r="J24" s="36"/>
      <c r="K24" s="58">
        <v>77.599999999999994</v>
      </c>
    </row>
    <row r="25" spans="1:11" ht="11.45" customHeight="1">
      <c r="A25" s="95"/>
      <c r="B25" s="95" t="s">
        <v>10</v>
      </c>
      <c r="C25" s="95"/>
      <c r="D25" s="95"/>
      <c r="E25" s="300"/>
      <c r="F25" s="95"/>
      <c r="G25" s="58">
        <v>73.412999999999997</v>
      </c>
      <c r="H25" s="36"/>
      <c r="I25" s="59">
        <v>74.2</v>
      </c>
      <c r="J25" s="36"/>
      <c r="K25" s="58">
        <v>81.5</v>
      </c>
    </row>
    <row r="26" spans="1:11" ht="11.45" customHeight="1">
      <c r="A26" s="95"/>
      <c r="B26" s="95" t="s">
        <v>109</v>
      </c>
      <c r="C26" s="95"/>
      <c r="D26" s="95"/>
      <c r="E26" s="300"/>
      <c r="F26" s="95"/>
      <c r="G26" s="58">
        <v>111.95299999999999</v>
      </c>
      <c r="H26" s="36"/>
      <c r="I26" s="59">
        <v>139.79999999999998</v>
      </c>
      <c r="J26" s="36"/>
      <c r="K26" s="58">
        <v>173</v>
      </c>
    </row>
    <row r="27" spans="1:11" ht="11.45" customHeight="1">
      <c r="A27" s="95"/>
      <c r="B27" s="257" t="s">
        <v>271</v>
      </c>
      <c r="C27" s="257"/>
      <c r="D27" s="257"/>
      <c r="E27" s="336"/>
      <c r="F27" s="257"/>
      <c r="G27" s="58">
        <v>113.2</v>
      </c>
      <c r="H27" s="36"/>
      <c r="I27" s="59">
        <v>9.3000000000000007</v>
      </c>
      <c r="J27" s="36"/>
      <c r="K27" s="58">
        <v>13.8</v>
      </c>
    </row>
    <row r="28" spans="1:11" ht="11.45" customHeight="1">
      <c r="A28" s="283"/>
      <c r="B28" s="283" t="s">
        <v>3</v>
      </c>
      <c r="C28" s="283"/>
      <c r="D28" s="283"/>
      <c r="E28" s="88"/>
      <c r="F28" s="283"/>
      <c r="G28" s="59">
        <v>23.065999999999999</v>
      </c>
      <c r="H28" s="36"/>
      <c r="I28" s="59">
        <v>21.2</v>
      </c>
      <c r="J28" s="36"/>
      <c r="K28" s="58">
        <v>21.4</v>
      </c>
    </row>
    <row r="29" spans="1:11" ht="11.45" customHeight="1">
      <c r="A29" s="295"/>
      <c r="B29" s="295" t="s">
        <v>15</v>
      </c>
      <c r="C29" s="295"/>
      <c r="D29" s="95"/>
      <c r="E29" s="88"/>
      <c r="F29" s="95"/>
      <c r="G29" s="79">
        <f>SUM(G24:G28)</f>
        <v>398.82999999999993</v>
      </c>
      <c r="H29" s="36"/>
      <c r="I29" s="79">
        <f>SUM(I24:I28)</f>
        <v>296.60000000000002</v>
      </c>
      <c r="J29" s="36"/>
      <c r="K29" s="79">
        <f>SUM(K24:K28)-0.1</f>
        <v>367.2</v>
      </c>
    </row>
    <row r="30" spans="1:11" ht="11.45" customHeight="1">
      <c r="A30" s="95"/>
      <c r="B30" s="95" t="s">
        <v>9</v>
      </c>
      <c r="C30" s="95"/>
      <c r="D30" s="95"/>
      <c r="E30" s="293">
        <v>11</v>
      </c>
      <c r="F30" s="95"/>
      <c r="G30" s="58">
        <v>1122.79</v>
      </c>
      <c r="H30" s="36"/>
      <c r="I30" s="59">
        <v>1219.9000000000001</v>
      </c>
      <c r="J30" s="36"/>
      <c r="K30" s="58">
        <v>1135.8</v>
      </c>
    </row>
    <row r="31" spans="1:11" ht="11.45" customHeight="1">
      <c r="A31" s="95"/>
      <c r="B31" s="257" t="s">
        <v>25</v>
      </c>
      <c r="C31" s="257"/>
      <c r="D31" s="95"/>
      <c r="E31" s="91"/>
      <c r="F31" s="95"/>
      <c r="G31" s="58">
        <v>0.78700000000000003</v>
      </c>
      <c r="H31" s="36"/>
      <c r="I31" s="59">
        <v>0.7</v>
      </c>
      <c r="J31" s="36"/>
      <c r="K31" s="58">
        <v>0.8</v>
      </c>
    </row>
    <row r="32" spans="1:11" ht="11.45" customHeight="1">
      <c r="A32" s="95"/>
      <c r="B32" s="95" t="s">
        <v>4</v>
      </c>
      <c r="C32" s="95"/>
      <c r="D32" s="95"/>
      <c r="E32" s="88"/>
      <c r="F32" s="95"/>
      <c r="G32" s="58">
        <v>78.213999999999999</v>
      </c>
      <c r="H32" s="36"/>
      <c r="I32" s="59">
        <v>91.9</v>
      </c>
      <c r="J32" s="36"/>
      <c r="K32" s="58">
        <v>99.5</v>
      </c>
    </row>
    <row r="33" spans="1:11" ht="11.45" customHeight="1">
      <c r="A33" s="295"/>
      <c r="B33" s="295" t="s">
        <v>24</v>
      </c>
      <c r="C33" s="295"/>
      <c r="D33" s="95"/>
      <c r="E33" s="88"/>
      <c r="F33" s="95"/>
      <c r="G33" s="79">
        <f>SUM(G30:G32)</f>
        <v>1201.7909999999999</v>
      </c>
      <c r="H33" s="36"/>
      <c r="I33" s="79">
        <f>SUM(I30:I32)+0.1</f>
        <v>1312.6000000000001</v>
      </c>
      <c r="J33" s="36"/>
      <c r="K33" s="79">
        <f>SUM(K30:K32)</f>
        <v>1236.0999999999999</v>
      </c>
    </row>
    <row r="34" spans="1:11" ht="11.45" customHeight="1">
      <c r="A34" s="100"/>
      <c r="B34" s="94" t="s">
        <v>34</v>
      </c>
      <c r="C34" s="94"/>
      <c r="D34" s="95"/>
      <c r="E34" s="88"/>
      <c r="F34" s="95"/>
      <c r="G34" s="59"/>
      <c r="H34" s="36"/>
      <c r="I34" s="36"/>
      <c r="J34" s="36"/>
      <c r="K34" s="36"/>
    </row>
    <row r="35" spans="1:11" ht="11.45" customHeight="1">
      <c r="A35" s="283"/>
      <c r="B35" s="94" t="s">
        <v>203</v>
      </c>
      <c r="C35" s="94"/>
      <c r="D35" s="95"/>
      <c r="E35" s="91"/>
      <c r="F35" s="95"/>
      <c r="G35" s="59">
        <f>Equity!D39</f>
        <v>138.5</v>
      </c>
      <c r="H35" s="36"/>
      <c r="I35" s="59">
        <v>138.5</v>
      </c>
      <c r="J35" s="36"/>
      <c r="K35" s="58">
        <v>138.5</v>
      </c>
    </row>
    <row r="36" spans="1:11" ht="11.45" customHeight="1">
      <c r="A36" s="94"/>
      <c r="B36" s="94" t="s">
        <v>35</v>
      </c>
      <c r="C36" s="94"/>
      <c r="D36" s="257"/>
      <c r="E36" s="91"/>
      <c r="F36" s="257"/>
      <c r="G36" s="59">
        <f>Equity!F39</f>
        <v>0</v>
      </c>
      <c r="H36" s="36"/>
      <c r="I36" s="59">
        <v>-0.6</v>
      </c>
      <c r="J36" s="36"/>
      <c r="K36" s="58">
        <v>0</v>
      </c>
    </row>
    <row r="37" spans="1:11" ht="11.45" customHeight="1">
      <c r="A37" s="96"/>
      <c r="B37" s="96" t="s">
        <v>22</v>
      </c>
      <c r="C37" s="96"/>
      <c r="D37" s="257"/>
      <c r="E37" s="91"/>
      <c r="F37" s="257"/>
      <c r="G37" s="97">
        <f>Equity!H39</f>
        <v>848.8</v>
      </c>
      <c r="H37" s="36"/>
      <c r="I37" s="97">
        <v>849.7</v>
      </c>
      <c r="J37" s="36"/>
      <c r="K37" s="97">
        <v>851.4</v>
      </c>
    </row>
    <row r="38" spans="1:11" ht="11.45" customHeight="1">
      <c r="A38" s="94" t="s">
        <v>0</v>
      </c>
      <c r="B38" s="94" t="s">
        <v>33</v>
      </c>
      <c r="C38" s="94"/>
      <c r="D38" s="257"/>
      <c r="E38" s="91"/>
      <c r="F38" s="257"/>
      <c r="G38" s="59">
        <f>SUM(G35:G37)</f>
        <v>987.3</v>
      </c>
      <c r="H38" s="36"/>
      <c r="I38" s="59">
        <f>SUM(I35:I37)</f>
        <v>987.6</v>
      </c>
      <c r="J38" s="59"/>
      <c r="K38" s="58">
        <f>SUM(K35:K37)</f>
        <v>989.9</v>
      </c>
    </row>
    <row r="39" spans="1:11" ht="11.45" customHeight="1">
      <c r="A39" s="94"/>
      <c r="B39" s="94" t="s">
        <v>23</v>
      </c>
      <c r="C39" s="94"/>
      <c r="D39" s="257"/>
      <c r="E39" s="91"/>
      <c r="F39" s="257"/>
      <c r="G39" s="59">
        <f>Equity!J39</f>
        <v>-196.78700000000009</v>
      </c>
      <c r="H39" s="36"/>
      <c r="I39" s="59">
        <v>366.8</v>
      </c>
      <c r="J39" s="36"/>
      <c r="K39" s="58">
        <v>-105.6</v>
      </c>
    </row>
    <row r="40" spans="1:11" ht="11.45" customHeight="1">
      <c r="A40" s="94"/>
      <c r="B40" s="94" t="s">
        <v>270</v>
      </c>
      <c r="C40" s="94"/>
      <c r="D40" s="257"/>
      <c r="E40" s="91"/>
      <c r="F40" s="257"/>
      <c r="G40" s="59">
        <f>Equity!L39</f>
        <v>-4.8</v>
      </c>
      <c r="H40" s="36"/>
      <c r="I40" s="59">
        <v>-103.5</v>
      </c>
      <c r="J40" s="36"/>
      <c r="K40" s="58">
        <v>-4.8</v>
      </c>
    </row>
    <row r="41" spans="1:11" ht="11.45" customHeight="1">
      <c r="A41" s="295" t="s">
        <v>18</v>
      </c>
      <c r="B41" s="295"/>
      <c r="C41" s="295"/>
      <c r="D41" s="95"/>
      <c r="E41" s="293"/>
      <c r="F41" s="95"/>
      <c r="G41" s="79">
        <f>SUM(G38:G40)</f>
        <v>785.71299999999997</v>
      </c>
      <c r="H41" s="292"/>
      <c r="I41" s="79">
        <f>SUM(I38:I40)</f>
        <v>1250.9000000000001</v>
      </c>
      <c r="J41" s="292"/>
      <c r="K41" s="79">
        <f>SUM(K38:K40)</f>
        <v>879.5</v>
      </c>
    </row>
    <row r="42" spans="1:11" s="109" customFormat="1" ht="16.5" customHeight="1" thickBot="1">
      <c r="A42" s="299"/>
      <c r="B42" s="299" t="s">
        <v>19</v>
      </c>
      <c r="C42" s="299"/>
      <c r="D42" s="107"/>
      <c r="E42" s="92"/>
      <c r="F42" s="107"/>
      <c r="G42" s="85">
        <f>G33+G41+G29</f>
        <v>2386.3339999999998</v>
      </c>
      <c r="H42" s="108"/>
      <c r="I42" s="85">
        <f>I33+I41+I29</f>
        <v>2860.1</v>
      </c>
      <c r="J42" s="108"/>
      <c r="K42" s="85">
        <f>K33+K41+K29</f>
        <v>2482.7999999999997</v>
      </c>
    </row>
    <row r="43" spans="1:11">
      <c r="A43" s="33"/>
      <c r="B43" s="1"/>
      <c r="C43" s="11"/>
      <c r="D43" s="11"/>
      <c r="E43" s="17"/>
      <c r="F43" s="11"/>
      <c r="G43" s="38"/>
      <c r="K43" s="35"/>
    </row>
  </sheetData>
  <mergeCells count="2">
    <mergeCell ref="A2:K2"/>
    <mergeCell ref="G4:I4"/>
  </mergeCells>
  <phoneticPr fontId="0" type="noConversion"/>
  <printOptions horizontalCentered="1"/>
  <pageMargins left="0.51181102362204722" right="0" top="0.39370078740157483" bottom="1.7716535433070868" header="0.31496062992125984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M37"/>
  <sheetViews>
    <sheetView showGridLines="0" zoomScale="115" zoomScaleNormal="115" workbookViewId="0">
      <selection activeCell="A2" sqref="A2:M2"/>
    </sheetView>
  </sheetViews>
  <sheetFormatPr defaultColWidth="9.140625" defaultRowHeight="12.75"/>
  <cols>
    <col min="1" max="2" width="1.7109375" style="21" customWidth="1"/>
    <col min="3" max="3" width="63.7109375" style="21" customWidth="1"/>
    <col min="4" max="4" width="1.7109375" style="21" customWidth="1"/>
    <col min="5" max="5" width="10.7109375" style="21" customWidth="1"/>
    <col min="6" max="6" width="1.140625" style="21" customWidth="1"/>
    <col min="7" max="7" width="10.7109375" style="21" customWidth="1"/>
    <col min="8" max="8" width="1.7109375" style="21" customWidth="1"/>
    <col min="9" max="9" width="10.7109375" style="21" customWidth="1"/>
    <col min="10" max="10" width="1.7109375" style="21" customWidth="1"/>
    <col min="11" max="11" width="10.7109375" style="21" customWidth="1"/>
    <col min="12" max="12" width="1.7109375" style="21" customWidth="1"/>
    <col min="13" max="13" width="10.7109375" style="21" customWidth="1"/>
    <col min="14" max="16384" width="9.140625" style="21"/>
  </cols>
  <sheetData>
    <row r="2" spans="1:13" s="1" customFormat="1" ht="18.75">
      <c r="A2" s="404" t="s">
        <v>86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3" s="1" customFormat="1" ht="11.25" customHeight="1" thickBot="1">
      <c r="A3" s="87"/>
      <c r="B3" s="87"/>
      <c r="C3" s="87"/>
      <c r="D3" s="87"/>
      <c r="E3" s="101"/>
      <c r="F3" s="101"/>
      <c r="G3" s="102"/>
      <c r="H3" s="87"/>
      <c r="I3" s="87"/>
      <c r="J3" s="87"/>
      <c r="K3" s="87"/>
      <c r="L3" s="87"/>
      <c r="M3" s="87"/>
    </row>
    <row r="4" spans="1:13" s="19" customFormat="1" ht="11.45" customHeight="1">
      <c r="A4" s="50"/>
      <c r="B4" s="50"/>
      <c r="C4" s="50"/>
      <c r="D4" s="50"/>
      <c r="E4" s="405" t="s">
        <v>5</v>
      </c>
      <c r="F4" s="405"/>
      <c r="G4" s="405"/>
      <c r="H4" s="262"/>
      <c r="I4" s="405" t="s">
        <v>293</v>
      </c>
      <c r="J4" s="405"/>
      <c r="K4" s="405"/>
      <c r="L4" s="262"/>
      <c r="M4" s="279" t="s">
        <v>20</v>
      </c>
    </row>
    <row r="5" spans="1:13" ht="11.45" customHeight="1">
      <c r="A5" s="50"/>
      <c r="B5" s="50"/>
      <c r="C5" s="62"/>
      <c r="D5" s="62"/>
      <c r="E5" s="406" t="s">
        <v>287</v>
      </c>
      <c r="F5" s="406"/>
      <c r="G5" s="406"/>
      <c r="H5" s="268"/>
      <c r="I5" s="406" t="s">
        <v>287</v>
      </c>
      <c r="J5" s="406"/>
      <c r="K5" s="406"/>
      <c r="L5" s="268"/>
      <c r="M5" s="280" t="s">
        <v>1</v>
      </c>
    </row>
    <row r="6" spans="1:13" ht="11.25" customHeight="1" thickBot="1">
      <c r="A6" s="63" t="s">
        <v>91</v>
      </c>
      <c r="B6" s="61"/>
      <c r="C6" s="64"/>
      <c r="D6" s="62"/>
      <c r="E6" s="65">
        <v>2018</v>
      </c>
      <c r="F6" s="363"/>
      <c r="G6" s="65">
        <v>2017</v>
      </c>
      <c r="H6" s="50"/>
      <c r="I6" s="363">
        <v>2018</v>
      </c>
      <c r="J6" s="363"/>
      <c r="K6" s="363">
        <v>2017</v>
      </c>
      <c r="L6" s="50"/>
      <c r="M6" s="61">
        <v>2017</v>
      </c>
    </row>
    <row r="7" spans="1:13" ht="11.45" customHeight="1">
      <c r="A7" s="66"/>
      <c r="B7" s="66"/>
      <c r="C7" s="66"/>
      <c r="D7" s="66"/>
      <c r="E7" s="67" t="s">
        <v>0</v>
      </c>
      <c r="F7" s="67"/>
      <c r="G7" s="67"/>
      <c r="H7" s="66"/>
      <c r="I7" s="66"/>
      <c r="J7" s="111"/>
      <c r="K7" s="66"/>
      <c r="L7" s="66"/>
      <c r="M7" s="66"/>
    </row>
    <row r="8" spans="1:13" ht="11.45" customHeight="1">
      <c r="A8" s="68"/>
      <c r="B8" s="69" t="s">
        <v>149</v>
      </c>
      <c r="C8" s="70"/>
      <c r="D8" s="71"/>
      <c r="E8" s="57">
        <f>'IS &amp; OCI'!F24</f>
        <v>10.417999999999967</v>
      </c>
      <c r="F8" s="106"/>
      <c r="G8" s="57">
        <f>'IS &amp; OCI'!H24</f>
        <v>-32.200000000000003</v>
      </c>
      <c r="H8" s="71"/>
      <c r="I8" s="57">
        <f>+'IS &amp; OCI'!J24</f>
        <v>-29.187000000000111</v>
      </c>
      <c r="J8" s="71"/>
      <c r="K8" s="57">
        <v>-138.69999999999999</v>
      </c>
      <c r="L8" s="71"/>
      <c r="M8" s="57">
        <f>+'IS &amp; OCI'!N24</f>
        <v>-523.4000000000002</v>
      </c>
    </row>
    <row r="9" spans="1:13" ht="11.45" customHeight="1">
      <c r="A9" s="68"/>
      <c r="B9" s="71" t="s">
        <v>159</v>
      </c>
      <c r="C9" s="71"/>
      <c r="D9" s="80"/>
      <c r="E9" s="192">
        <v>141.30000000000001</v>
      </c>
      <c r="F9" s="72"/>
      <c r="G9" s="58">
        <v>133.30000000000001</v>
      </c>
      <c r="H9" s="80"/>
      <c r="I9" s="58">
        <v>247.20000000000002</v>
      </c>
      <c r="J9" s="80"/>
      <c r="K9" s="58">
        <v>248.3</v>
      </c>
      <c r="L9" s="80"/>
      <c r="M9" s="192">
        <v>674.7</v>
      </c>
    </row>
    <row r="10" spans="1:13" ht="11.45" customHeight="1">
      <c r="A10" s="68"/>
      <c r="B10" s="71" t="s">
        <v>200</v>
      </c>
      <c r="C10" s="71"/>
      <c r="D10" s="80"/>
      <c r="E10" s="58">
        <f>-'IS &amp; OCI'!F19</f>
        <v>-0.34</v>
      </c>
      <c r="F10" s="72"/>
      <c r="G10" s="58">
        <v>0</v>
      </c>
      <c r="H10" s="80"/>
      <c r="I10" s="58">
        <v>3.16</v>
      </c>
      <c r="J10" s="80"/>
      <c r="K10" s="58">
        <v>4.9000000000000004</v>
      </c>
      <c r="L10" s="80"/>
      <c r="M10" s="192">
        <v>20.7</v>
      </c>
    </row>
    <row r="11" spans="1:13" ht="11.45" customHeight="1">
      <c r="A11" s="68"/>
      <c r="B11" s="71" t="s">
        <v>12</v>
      </c>
      <c r="C11" s="71"/>
      <c r="D11" s="80"/>
      <c r="E11" s="58">
        <v>15.3</v>
      </c>
      <c r="F11" s="72"/>
      <c r="G11" s="58">
        <v>14.8</v>
      </c>
      <c r="H11" s="80"/>
      <c r="I11" s="58">
        <v>31.1</v>
      </c>
      <c r="J11" s="80"/>
      <c r="K11" s="58">
        <v>26.3</v>
      </c>
      <c r="L11" s="80"/>
      <c r="M11" s="192">
        <v>57.8</v>
      </c>
    </row>
    <row r="12" spans="1:13" ht="11.45" customHeight="1">
      <c r="A12" s="68"/>
      <c r="B12" s="71" t="s">
        <v>158</v>
      </c>
      <c r="C12" s="71"/>
      <c r="D12" s="80"/>
      <c r="E12" s="192">
        <v>0</v>
      </c>
      <c r="F12" s="72"/>
      <c r="G12" s="58">
        <v>1.7</v>
      </c>
      <c r="H12" s="80"/>
      <c r="I12" s="58">
        <v>2.1</v>
      </c>
      <c r="J12" s="80"/>
      <c r="K12" s="58">
        <v>-5.2</v>
      </c>
      <c r="L12" s="80"/>
      <c r="M12" s="58">
        <v>-2.9</v>
      </c>
    </row>
    <row r="13" spans="1:13" ht="11.45" customHeight="1">
      <c r="A13" s="68"/>
      <c r="B13" s="71" t="s">
        <v>199</v>
      </c>
      <c r="C13" s="71"/>
      <c r="D13" s="80"/>
      <c r="E13" s="58">
        <v>0</v>
      </c>
      <c r="F13" s="72"/>
      <c r="G13" s="58">
        <v>-10.6</v>
      </c>
      <c r="H13" s="80"/>
      <c r="I13" s="58">
        <v>0</v>
      </c>
      <c r="J13" s="80"/>
      <c r="K13" s="58">
        <v>-10.9</v>
      </c>
      <c r="L13" s="80"/>
      <c r="M13" s="58">
        <v>42.9</v>
      </c>
    </row>
    <row r="14" spans="1:13" ht="11.45" customHeight="1">
      <c r="A14" s="68"/>
      <c r="B14" s="71" t="s">
        <v>204</v>
      </c>
      <c r="C14" s="71"/>
      <c r="D14" s="80"/>
      <c r="E14" s="192">
        <v>-5.8</v>
      </c>
      <c r="F14" s="72"/>
      <c r="G14" s="58">
        <v>-4.9000000000000004</v>
      </c>
      <c r="H14" s="80"/>
      <c r="I14" s="58">
        <v>-14.100000000000001</v>
      </c>
      <c r="J14" s="80"/>
      <c r="K14" s="58">
        <v>-7.3</v>
      </c>
      <c r="L14" s="80"/>
      <c r="M14" s="58">
        <v>-12.7</v>
      </c>
    </row>
    <row r="15" spans="1:13" ht="11.45" customHeight="1">
      <c r="A15" s="68"/>
      <c r="B15" s="71" t="s">
        <v>75</v>
      </c>
      <c r="C15" s="71"/>
      <c r="D15" s="80"/>
      <c r="E15" s="192">
        <v>-2.9</v>
      </c>
      <c r="F15" s="72"/>
      <c r="G15" s="58">
        <v>1.8</v>
      </c>
      <c r="H15" s="80"/>
      <c r="I15" s="58">
        <v>-2.2999999999999998</v>
      </c>
      <c r="J15" s="80"/>
      <c r="K15" s="58">
        <v>2</v>
      </c>
      <c r="L15" s="80"/>
      <c r="M15" s="58">
        <v>14.9</v>
      </c>
    </row>
    <row r="16" spans="1:13" ht="11.45" customHeight="1">
      <c r="A16" s="68"/>
      <c r="B16" s="71" t="s">
        <v>83</v>
      </c>
      <c r="C16" s="71"/>
      <c r="D16" s="80"/>
      <c r="E16" s="192">
        <v>68.8</v>
      </c>
      <c r="F16" s="72"/>
      <c r="G16" s="58">
        <v>-61.3</v>
      </c>
      <c r="H16" s="80"/>
      <c r="I16" s="58">
        <v>66.599999999999994</v>
      </c>
      <c r="J16" s="80"/>
      <c r="K16" s="58">
        <v>-64.599999999999994</v>
      </c>
      <c r="L16" s="80"/>
      <c r="M16" s="58">
        <v>-77.3</v>
      </c>
    </row>
    <row r="17" spans="1:13" ht="11.45" customHeight="1">
      <c r="A17" s="68"/>
      <c r="B17" s="71" t="s">
        <v>74</v>
      </c>
      <c r="C17" s="71"/>
      <c r="D17" s="80"/>
      <c r="E17" s="192">
        <v>11</v>
      </c>
      <c r="F17" s="72"/>
      <c r="G17" s="58">
        <v>1</v>
      </c>
      <c r="H17" s="80"/>
      <c r="I17" s="58">
        <v>-6</v>
      </c>
      <c r="J17" s="80"/>
      <c r="K17" s="58">
        <v>20.7</v>
      </c>
      <c r="L17" s="80"/>
      <c r="M17" s="58">
        <v>18.7</v>
      </c>
    </row>
    <row r="18" spans="1:13" ht="11.45" customHeight="1">
      <c r="A18" s="68"/>
      <c r="B18" s="71" t="s">
        <v>110</v>
      </c>
      <c r="C18" s="71"/>
      <c r="D18" s="80"/>
      <c r="E18" s="192">
        <v>-115.3</v>
      </c>
      <c r="F18" s="72"/>
      <c r="G18" s="58">
        <v>1.8</v>
      </c>
      <c r="H18" s="80"/>
      <c r="I18" s="58">
        <v>-106.5</v>
      </c>
      <c r="J18" s="80"/>
      <c r="K18" s="58">
        <v>-1</v>
      </c>
      <c r="L18" s="80"/>
      <c r="M18" s="58">
        <v>43.4</v>
      </c>
    </row>
    <row r="19" spans="1:13" ht="11.45" customHeight="1">
      <c r="A19" s="68"/>
      <c r="B19" s="71" t="s">
        <v>88</v>
      </c>
      <c r="C19" s="71"/>
      <c r="D19" s="80"/>
      <c r="E19" s="192">
        <v>-0.8</v>
      </c>
      <c r="F19" s="72"/>
      <c r="G19" s="58">
        <v>4</v>
      </c>
      <c r="H19" s="80"/>
      <c r="I19" s="58">
        <v>3</v>
      </c>
      <c r="J19" s="80"/>
      <c r="K19" s="58">
        <v>4.9000000000000004</v>
      </c>
      <c r="L19" s="80"/>
      <c r="M19" s="58">
        <v>25</v>
      </c>
    </row>
    <row r="20" spans="1:13" ht="11.45" customHeight="1">
      <c r="A20" s="75"/>
      <c r="B20" s="76" t="s">
        <v>144</v>
      </c>
      <c r="C20" s="77"/>
      <c r="D20" s="78"/>
      <c r="E20" s="195">
        <f>SUM(E8:E19)</f>
        <v>121.67799999999997</v>
      </c>
      <c r="F20" s="106"/>
      <c r="G20" s="60">
        <f>SUM(G8:G19)</f>
        <v>49.400000000000006</v>
      </c>
      <c r="H20" s="78"/>
      <c r="I20" s="60">
        <f>SUM(I8:I19)</f>
        <v>195.07299999999987</v>
      </c>
      <c r="J20" s="78"/>
      <c r="K20" s="60">
        <f>SUM(K8:K19)</f>
        <v>79.400000000000063</v>
      </c>
      <c r="L20" s="78"/>
      <c r="M20" s="60">
        <f>SUM(M8:M19)</f>
        <v>281.79999999999978</v>
      </c>
    </row>
    <row r="21" spans="1:13" ht="11.45" customHeight="1">
      <c r="A21" s="68"/>
      <c r="B21" s="71" t="s">
        <v>73</v>
      </c>
      <c r="C21" s="71"/>
      <c r="D21" s="80"/>
      <c r="E21" s="192">
        <v>-81.3</v>
      </c>
      <c r="F21" s="72"/>
      <c r="G21" s="58">
        <v>-43.8</v>
      </c>
      <c r="H21" s="80"/>
      <c r="I21" s="58">
        <v>-135</v>
      </c>
      <c r="J21" s="80"/>
      <c r="K21" s="58">
        <v>-77.400000000000006</v>
      </c>
      <c r="L21" s="80"/>
      <c r="M21" s="58">
        <v>-213.4</v>
      </c>
    </row>
    <row r="22" spans="1:13" ht="11.45" customHeight="1">
      <c r="A22" s="68"/>
      <c r="B22" s="71" t="s">
        <v>84</v>
      </c>
      <c r="C22" s="71"/>
      <c r="D22" s="80"/>
      <c r="E22" s="192">
        <v>-6.9</v>
      </c>
      <c r="F22" s="72"/>
      <c r="G22" s="58">
        <v>-17.100000000000001</v>
      </c>
      <c r="H22" s="80"/>
      <c r="I22" s="58">
        <v>-21</v>
      </c>
      <c r="J22" s="80"/>
      <c r="K22" s="58">
        <v>-124.7</v>
      </c>
      <c r="L22" s="80"/>
      <c r="M22" s="58">
        <v>-148.80000000000001</v>
      </c>
    </row>
    <row r="23" spans="1:13" ht="11.45" customHeight="1">
      <c r="A23" s="68"/>
      <c r="B23" s="71" t="s">
        <v>72</v>
      </c>
      <c r="C23" s="66"/>
      <c r="D23" s="80"/>
      <c r="E23" s="192">
        <v>-4.8</v>
      </c>
      <c r="F23" s="72"/>
      <c r="G23" s="58">
        <v>-3</v>
      </c>
      <c r="H23" s="80"/>
      <c r="I23" s="58">
        <v>-11.899999999999999</v>
      </c>
      <c r="J23" s="80"/>
      <c r="K23" s="58">
        <v>-6.2</v>
      </c>
      <c r="L23" s="80"/>
      <c r="M23" s="58">
        <v>-17</v>
      </c>
    </row>
    <row r="24" spans="1:13" ht="11.45" customHeight="1">
      <c r="A24" s="68"/>
      <c r="B24" s="71" t="s">
        <v>89</v>
      </c>
      <c r="C24" s="43"/>
      <c r="D24" s="80"/>
      <c r="E24" s="192">
        <v>-2.6</v>
      </c>
      <c r="F24" s="72"/>
      <c r="G24" s="58">
        <v>0</v>
      </c>
      <c r="H24" s="80"/>
      <c r="I24" s="58">
        <v>-2.6</v>
      </c>
      <c r="J24" s="80"/>
      <c r="K24" s="58">
        <v>-2.2999999999999998</v>
      </c>
      <c r="L24" s="80"/>
      <c r="M24" s="58">
        <v>-2.2999999999999998</v>
      </c>
    </row>
    <row r="25" spans="1:13" ht="11.45" customHeight="1">
      <c r="A25" s="68"/>
      <c r="B25" s="43" t="s">
        <v>108</v>
      </c>
      <c r="C25" s="43"/>
      <c r="D25" s="80"/>
      <c r="E25" s="192">
        <v>0</v>
      </c>
      <c r="F25" s="72"/>
      <c r="G25" s="58">
        <v>0</v>
      </c>
      <c r="H25" s="80"/>
      <c r="I25" s="58">
        <v>0</v>
      </c>
      <c r="J25" s="80"/>
      <c r="K25" s="58">
        <v>23.7</v>
      </c>
      <c r="L25" s="80"/>
      <c r="M25" s="58">
        <v>23.7</v>
      </c>
    </row>
    <row r="26" spans="1:13" ht="11.45" customHeight="1">
      <c r="A26" s="81"/>
      <c r="B26" s="71" t="s">
        <v>219</v>
      </c>
      <c r="C26" s="71"/>
      <c r="D26" s="80"/>
      <c r="E26" s="192">
        <v>0</v>
      </c>
      <c r="F26" s="72"/>
      <c r="G26" s="58">
        <v>-0.7</v>
      </c>
      <c r="H26" s="80"/>
      <c r="I26" s="58">
        <v>0</v>
      </c>
      <c r="J26" s="80"/>
      <c r="K26" s="58">
        <v>2.6</v>
      </c>
      <c r="L26" s="80"/>
      <c r="M26" s="58">
        <v>57.7</v>
      </c>
    </row>
    <row r="27" spans="1:13" ht="11.45" customHeight="1">
      <c r="A27" s="75"/>
      <c r="B27" s="76" t="s">
        <v>107</v>
      </c>
      <c r="C27" s="76"/>
      <c r="D27" s="78"/>
      <c r="E27" s="195">
        <f>SUM(E21:E26)</f>
        <v>-95.6</v>
      </c>
      <c r="F27" s="106"/>
      <c r="G27" s="60">
        <f>SUM(G21:G26)</f>
        <v>-64.599999999999994</v>
      </c>
      <c r="H27" s="78"/>
      <c r="I27" s="60">
        <f>SUM(I21:I26)+0.1</f>
        <v>-170.4</v>
      </c>
      <c r="J27" s="78"/>
      <c r="K27" s="60">
        <f>SUM(K21:K26)</f>
        <v>-184.30000000000004</v>
      </c>
      <c r="L27" s="78"/>
      <c r="M27" s="60">
        <f>SUM(M21:M26)</f>
        <v>-300.10000000000008</v>
      </c>
    </row>
    <row r="28" spans="1:13" ht="11.45" customHeight="1">
      <c r="A28" s="81"/>
      <c r="B28" s="82" t="s">
        <v>95</v>
      </c>
      <c r="C28" s="82"/>
      <c r="D28" s="80"/>
      <c r="E28" s="202">
        <v>0</v>
      </c>
      <c r="F28" s="72"/>
      <c r="G28" s="58">
        <v>0</v>
      </c>
      <c r="H28" s="80"/>
      <c r="I28" s="58">
        <v>0</v>
      </c>
      <c r="J28" s="80"/>
      <c r="K28" s="58">
        <v>76.599999999999994</v>
      </c>
      <c r="L28" s="80"/>
      <c r="M28" s="58">
        <v>76.400000000000006</v>
      </c>
    </row>
    <row r="29" spans="1:13" ht="11.45" customHeight="1">
      <c r="A29" s="81"/>
      <c r="B29" s="82" t="s">
        <v>146</v>
      </c>
      <c r="C29" s="82"/>
      <c r="D29" s="83"/>
      <c r="E29" s="202">
        <v>-12.7</v>
      </c>
      <c r="F29" s="59"/>
      <c r="G29" s="58">
        <v>-12.7</v>
      </c>
      <c r="H29" s="83"/>
      <c r="I29" s="58">
        <v>-25.799999999999997</v>
      </c>
      <c r="J29" s="83"/>
      <c r="K29" s="58">
        <v>-25.8</v>
      </c>
      <c r="L29" s="83"/>
      <c r="M29" s="58">
        <v>-51.8</v>
      </c>
    </row>
    <row r="30" spans="1:13" ht="11.45" customHeight="1">
      <c r="A30" s="81"/>
      <c r="B30" s="82" t="s">
        <v>220</v>
      </c>
      <c r="C30" s="82"/>
      <c r="D30" s="83"/>
      <c r="E30" s="202">
        <v>-5</v>
      </c>
      <c r="F30" s="59"/>
      <c r="G30" s="58">
        <v>60</v>
      </c>
      <c r="H30" s="83"/>
      <c r="I30" s="58">
        <v>10</v>
      </c>
      <c r="J30" s="83"/>
      <c r="K30" s="58">
        <v>35</v>
      </c>
      <c r="L30" s="83"/>
      <c r="M30" s="58">
        <v>0</v>
      </c>
    </row>
    <row r="31" spans="1:13" ht="11.25" customHeight="1">
      <c r="A31" s="68"/>
      <c r="B31" s="82" t="s">
        <v>162</v>
      </c>
      <c r="C31" s="43"/>
      <c r="D31" s="80"/>
      <c r="E31" s="192">
        <v>0</v>
      </c>
      <c r="F31" s="73"/>
      <c r="G31" s="58">
        <v>0</v>
      </c>
      <c r="H31" s="80"/>
      <c r="I31" s="58">
        <v>0</v>
      </c>
      <c r="J31" s="80"/>
      <c r="K31" s="58">
        <v>35.4</v>
      </c>
      <c r="L31" s="80"/>
      <c r="M31" s="58">
        <v>35.4</v>
      </c>
    </row>
    <row r="32" spans="1:13" ht="11.45" customHeight="1">
      <c r="A32" s="68"/>
      <c r="B32" s="82" t="s">
        <v>71</v>
      </c>
      <c r="C32" s="82"/>
      <c r="D32" s="80"/>
      <c r="E32" s="192">
        <v>-22.5</v>
      </c>
      <c r="F32" s="73"/>
      <c r="G32" s="58">
        <v>-17.600000000000001</v>
      </c>
      <c r="H32" s="80"/>
      <c r="I32" s="58">
        <v>-31.9</v>
      </c>
      <c r="J32" s="80"/>
      <c r="K32" s="58">
        <v>-24.7</v>
      </c>
      <c r="L32" s="80"/>
      <c r="M32" s="58">
        <v>-56.3</v>
      </c>
    </row>
    <row r="33" spans="1:13" ht="11.45" customHeight="1">
      <c r="A33" s="75"/>
      <c r="B33" s="76" t="s">
        <v>85</v>
      </c>
      <c r="C33" s="76"/>
      <c r="D33" s="78"/>
      <c r="E33" s="195">
        <f>SUM(E28:E32)+0.1</f>
        <v>-40.1</v>
      </c>
      <c r="F33" s="106"/>
      <c r="G33" s="60">
        <f>SUM(G28:G32)</f>
        <v>29.699999999999996</v>
      </c>
      <c r="H33" s="78"/>
      <c r="I33" s="60">
        <f>SUM(I28:I32)+0.2</f>
        <v>-47.499999999999993</v>
      </c>
      <c r="J33" s="78"/>
      <c r="K33" s="60">
        <f>SUM(K28:K32)</f>
        <v>96.499999999999986</v>
      </c>
      <c r="L33" s="78"/>
      <c r="M33" s="60">
        <f>SUM(M28:M32)</f>
        <v>3.7000000000000099</v>
      </c>
    </row>
    <row r="34" spans="1:13" ht="11.45" customHeight="1">
      <c r="A34" s="81"/>
      <c r="B34" s="71" t="s">
        <v>147</v>
      </c>
      <c r="C34" s="81"/>
      <c r="D34" s="78"/>
      <c r="E34" s="58">
        <f>+E33+E27+E20</f>
        <v>-14.02200000000002</v>
      </c>
      <c r="F34" s="72"/>
      <c r="G34" s="58">
        <f>+G33+G27+G20</f>
        <v>14.500000000000007</v>
      </c>
      <c r="H34" s="78"/>
      <c r="I34" s="58">
        <f>+I33+I27+I20</f>
        <v>-22.82700000000014</v>
      </c>
      <c r="J34" s="78"/>
      <c r="K34" s="58">
        <f>+K33+K27+K20</f>
        <v>-8.3999999999999915</v>
      </c>
      <c r="L34" s="78"/>
      <c r="M34" s="58">
        <f>+M33+M27+M20+0.2</f>
        <v>-14.400000000000308</v>
      </c>
    </row>
    <row r="35" spans="1:13" ht="11.45" customHeight="1">
      <c r="A35" s="81"/>
      <c r="B35" s="71" t="s">
        <v>70</v>
      </c>
      <c r="C35" s="81"/>
      <c r="D35" s="78"/>
      <c r="E35" s="58">
        <v>38.429000000000002</v>
      </c>
      <c r="F35" s="72"/>
      <c r="G35" s="58">
        <v>38.799999999999997</v>
      </c>
      <c r="H35" s="78"/>
      <c r="I35" s="58">
        <v>47.274000000000001</v>
      </c>
      <c r="J35" s="78"/>
      <c r="K35" s="58">
        <v>61.7</v>
      </c>
      <c r="L35" s="78"/>
      <c r="M35" s="58">
        <v>61.7</v>
      </c>
    </row>
    <row r="36" spans="1:13" ht="11.45" customHeight="1" thickBot="1">
      <c r="A36" s="84" t="s">
        <v>69</v>
      </c>
      <c r="B36" s="84"/>
      <c r="C36" s="84"/>
      <c r="D36" s="78"/>
      <c r="E36" s="85">
        <f>SUM(E34:E35)</f>
        <v>24.406999999999982</v>
      </c>
      <c r="F36" s="86"/>
      <c r="G36" s="85">
        <f>SUM(G34:G35)</f>
        <v>53.300000000000004</v>
      </c>
      <c r="H36" s="78"/>
      <c r="I36" s="85">
        <f>SUM(I34:I35)</f>
        <v>24.446999999999861</v>
      </c>
      <c r="J36" s="78"/>
      <c r="K36" s="85">
        <f>SUM(K34:K35)</f>
        <v>53.300000000000011</v>
      </c>
      <c r="L36" s="78"/>
      <c r="M36" s="85">
        <f>SUM(M34:M35)</f>
        <v>47.299999999999699</v>
      </c>
    </row>
    <row r="37" spans="1:13">
      <c r="A37" s="1"/>
      <c r="B37" s="2" t="s">
        <v>0</v>
      </c>
      <c r="C37" s="2"/>
      <c r="D37" s="2"/>
      <c r="E37" s="2"/>
      <c r="F37" s="2"/>
      <c r="G37" s="14"/>
      <c r="H37" s="2"/>
      <c r="I37" s="2"/>
      <c r="J37" s="2"/>
      <c r="K37" s="2"/>
      <c r="L37" s="2"/>
      <c r="M37" s="2"/>
    </row>
  </sheetData>
  <mergeCells count="5">
    <mergeCell ref="A2:M2"/>
    <mergeCell ref="E4:G4"/>
    <mergeCell ref="E5:G5"/>
    <mergeCell ref="I4:K4"/>
    <mergeCell ref="I5:K5"/>
  </mergeCells>
  <printOptions horizontalCentered="1"/>
  <pageMargins left="0.51181102362204722" right="0.23622047244094491" top="0.39370078740157483" bottom="0.51181102362204722" header="0.31496062992125984" footer="0.23622047244094491"/>
  <pageSetup paperSize="9" scale="83" orientation="portrait" r:id="rId1"/>
  <headerFooter alignWithMargins="0"/>
  <ignoredErrors>
    <ignoredError sqref="I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40"/>
  <sheetViews>
    <sheetView showGridLines="0" zoomScaleNormal="100" workbookViewId="0">
      <selection activeCell="A2" sqref="A2:N2"/>
    </sheetView>
  </sheetViews>
  <sheetFormatPr defaultColWidth="9.140625" defaultRowHeight="12.75"/>
  <cols>
    <col min="1" max="1" width="2.7109375" style="21" customWidth="1"/>
    <col min="2" max="2" width="52.7109375" style="21" customWidth="1"/>
    <col min="3" max="3" width="1.7109375" style="21" customWidth="1"/>
    <col min="4" max="4" width="10.7109375" style="21" customWidth="1"/>
    <col min="5" max="5" width="1.7109375" style="21" customWidth="1"/>
    <col min="6" max="6" width="10.7109375" style="21" customWidth="1"/>
    <col min="7" max="7" width="1.7109375" style="21" customWidth="1"/>
    <col min="8" max="8" width="10.7109375" style="21" customWidth="1"/>
    <col min="9" max="9" width="1.7109375" style="21" customWidth="1"/>
    <col min="10" max="10" width="10.7109375" style="21" customWidth="1"/>
    <col min="11" max="11" width="1.7109375" style="21" customWidth="1"/>
    <col min="12" max="12" width="10.7109375" style="21" customWidth="1"/>
    <col min="13" max="13" width="1.7109375" style="21" customWidth="1"/>
    <col min="14" max="14" width="10.7109375" style="21" customWidth="1"/>
    <col min="15" max="16384" width="9.140625" style="21"/>
  </cols>
  <sheetData>
    <row r="2" spans="1:14" s="1" customFormat="1" ht="18.75">
      <c r="A2" s="404" t="s">
        <v>105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</row>
    <row r="3" spans="1:14" s="1" customFormat="1" ht="11.25" customHeight="1" thickBot="1">
      <c r="A3" s="87"/>
      <c r="B3" s="87"/>
      <c r="C3" s="87"/>
      <c r="D3" s="87"/>
      <c r="E3" s="87"/>
      <c r="F3" s="101"/>
      <c r="G3" s="101"/>
      <c r="H3" s="102"/>
      <c r="I3" s="102"/>
      <c r="J3" s="102"/>
      <c r="K3" s="182"/>
      <c r="L3" s="182"/>
      <c r="M3" s="183"/>
      <c r="N3" s="183"/>
    </row>
    <row r="4" spans="1:14" ht="18.75">
      <c r="A4" s="335" t="s">
        <v>288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</row>
    <row r="5" spans="1:14" ht="11.45" customHeight="1">
      <c r="A5" s="329" t="s">
        <v>0</v>
      </c>
      <c r="B5" s="329"/>
      <c r="C5" s="329"/>
      <c r="D5" s="410" t="s">
        <v>76</v>
      </c>
      <c r="E5" s="410"/>
      <c r="F5" s="410"/>
      <c r="G5" s="410"/>
      <c r="H5" s="410"/>
      <c r="I5" s="410"/>
      <c r="J5" s="410"/>
      <c r="K5" s="410"/>
      <c r="L5" s="410"/>
      <c r="M5" s="47"/>
      <c r="N5" s="47"/>
    </row>
    <row r="6" spans="1:14" ht="11.45" customHeight="1">
      <c r="A6" s="26"/>
      <c r="B6" s="26"/>
      <c r="C6" s="25"/>
      <c r="D6" s="330" t="s">
        <v>214</v>
      </c>
      <c r="E6" s="330"/>
      <c r="F6" s="136" t="s">
        <v>53</v>
      </c>
      <c r="G6" s="136"/>
      <c r="H6" s="330" t="s">
        <v>52</v>
      </c>
      <c r="I6" s="47"/>
      <c r="J6" s="330"/>
      <c r="K6" s="330" t="s">
        <v>0</v>
      </c>
      <c r="L6" s="136" t="s">
        <v>103</v>
      </c>
      <c r="M6" s="136"/>
      <c r="N6" s="136"/>
    </row>
    <row r="7" spans="1:14" ht="11.45" customHeight="1">
      <c r="A7" s="26"/>
      <c r="B7" s="26"/>
      <c r="C7" s="25"/>
      <c r="D7" s="331" t="s">
        <v>45</v>
      </c>
      <c r="E7" s="331"/>
      <c r="F7" s="136" t="s">
        <v>50</v>
      </c>
      <c r="G7" s="136"/>
      <c r="H7" s="330" t="s">
        <v>49</v>
      </c>
      <c r="I7" s="47"/>
      <c r="J7" s="330" t="s">
        <v>51</v>
      </c>
      <c r="K7" s="330" t="s">
        <v>0</v>
      </c>
      <c r="L7" s="136" t="s">
        <v>266</v>
      </c>
      <c r="M7" s="136"/>
      <c r="N7" s="136" t="s">
        <v>47</v>
      </c>
    </row>
    <row r="8" spans="1:14" ht="11.45" customHeight="1">
      <c r="A8" s="46" t="s">
        <v>92</v>
      </c>
      <c r="B8" s="31"/>
      <c r="C8" s="25"/>
      <c r="D8" s="332" t="s">
        <v>46</v>
      </c>
      <c r="E8" s="333"/>
      <c r="F8" s="332" t="s">
        <v>46</v>
      </c>
      <c r="G8" s="334"/>
      <c r="H8" s="332" t="s">
        <v>45</v>
      </c>
      <c r="I8" s="334"/>
      <c r="J8" s="316" t="s">
        <v>48</v>
      </c>
      <c r="K8" s="333" t="s">
        <v>0</v>
      </c>
      <c r="L8" s="332" t="s">
        <v>267</v>
      </c>
      <c r="M8" s="334"/>
      <c r="N8" s="332" t="s">
        <v>44</v>
      </c>
    </row>
    <row r="9" spans="1:14" s="30" customFormat="1" ht="15" customHeight="1">
      <c r="A9" s="41" t="s">
        <v>201</v>
      </c>
      <c r="B9" s="41"/>
      <c r="C9" s="23"/>
      <c r="D9" s="56">
        <v>133.69999999999999</v>
      </c>
      <c r="E9" s="56">
        <v>0</v>
      </c>
      <c r="F9" s="56">
        <v>-0.8</v>
      </c>
      <c r="G9" s="56">
        <v>0</v>
      </c>
      <c r="H9" s="56">
        <v>816.3</v>
      </c>
      <c r="I9" s="56">
        <v>0</v>
      </c>
      <c r="J9" s="56">
        <v>418.2</v>
      </c>
      <c r="K9" s="56">
        <v>0</v>
      </c>
      <c r="L9" s="56">
        <v>-8</v>
      </c>
      <c r="M9" s="56"/>
      <c r="N9" s="57">
        <f>SUM(D9:L9)</f>
        <v>1359.3999999999999</v>
      </c>
    </row>
    <row r="10" spans="1:14" s="30" customFormat="1" ht="15" customHeight="1">
      <c r="A10" s="41"/>
      <c r="B10" s="43" t="s">
        <v>268</v>
      </c>
      <c r="C10" s="23"/>
      <c r="D10" s="56">
        <v>0</v>
      </c>
      <c r="E10" s="56"/>
      <c r="F10" s="56">
        <v>0</v>
      </c>
      <c r="G10" s="56"/>
      <c r="H10" s="56">
        <v>0</v>
      </c>
      <c r="I10" s="56"/>
      <c r="J10" s="58">
        <v>-138.69999999999999</v>
      </c>
      <c r="K10" s="56"/>
      <c r="L10" s="56">
        <v>0</v>
      </c>
      <c r="M10" s="56"/>
      <c r="N10" s="59">
        <f>SUM(D10:L10)</f>
        <v>-138.69999999999999</v>
      </c>
    </row>
    <row r="11" spans="1:14" s="24" customFormat="1" ht="11.45" customHeight="1">
      <c r="A11" s="42"/>
      <c r="B11" s="43" t="s">
        <v>269</v>
      </c>
      <c r="C11" s="25"/>
      <c r="D11" s="58">
        <v>0</v>
      </c>
      <c r="E11" s="58"/>
      <c r="F11" s="58">
        <v>0</v>
      </c>
      <c r="G11" s="58"/>
      <c r="H11" s="58">
        <v>0</v>
      </c>
      <c r="I11" s="58"/>
      <c r="J11" s="58">
        <v>-10.199999999999999</v>
      </c>
      <c r="K11" s="58"/>
      <c r="L11" s="58">
        <v>2.2000000000000002</v>
      </c>
      <c r="M11" s="58"/>
      <c r="N11" s="59">
        <f>SUM(D11:L11)</f>
        <v>-7.9999999999999991</v>
      </c>
    </row>
    <row r="12" spans="1:14" s="24" customFormat="1" ht="11.45" customHeight="1">
      <c r="A12" s="42"/>
      <c r="B12" s="43" t="s">
        <v>216</v>
      </c>
      <c r="C12" s="25"/>
      <c r="D12" s="58">
        <v>4.8</v>
      </c>
      <c r="E12" s="58"/>
      <c r="F12" s="58">
        <v>0</v>
      </c>
      <c r="G12" s="58"/>
      <c r="H12" s="58">
        <v>30.6</v>
      </c>
      <c r="I12" s="58"/>
      <c r="J12" s="58">
        <v>0</v>
      </c>
      <c r="K12" s="58"/>
      <c r="L12" s="58">
        <v>0</v>
      </c>
      <c r="M12" s="58"/>
      <c r="N12" s="59">
        <f>SUM(D12:L12)</f>
        <v>35.4</v>
      </c>
    </row>
    <row r="13" spans="1:14" s="24" customFormat="1" ht="11.45" customHeight="1">
      <c r="A13" s="42"/>
      <c r="B13" s="43" t="s">
        <v>213</v>
      </c>
      <c r="C13" s="25"/>
      <c r="D13" s="58">
        <v>0</v>
      </c>
      <c r="E13" s="58"/>
      <c r="F13" s="58">
        <v>0.2</v>
      </c>
      <c r="G13" s="58"/>
      <c r="H13" s="58">
        <v>2.8</v>
      </c>
      <c r="I13" s="58" t="s">
        <v>0</v>
      </c>
      <c r="J13" s="58">
        <v>-0.2</v>
      </c>
      <c r="K13" s="58"/>
      <c r="L13" s="58">
        <v>0</v>
      </c>
      <c r="M13" s="58"/>
      <c r="N13" s="59">
        <f>SUM(D13:L13)</f>
        <v>2.8</v>
      </c>
    </row>
    <row r="14" spans="1:14" s="30" customFormat="1" ht="16.5" customHeight="1">
      <c r="A14" s="45" t="s">
        <v>289</v>
      </c>
      <c r="B14" s="45"/>
      <c r="C14" s="41"/>
      <c r="D14" s="60">
        <f t="shared" ref="D14:N14" si="0">SUM(D9:D13)</f>
        <v>138.5</v>
      </c>
      <c r="E14" s="60">
        <f t="shared" si="0"/>
        <v>0</v>
      </c>
      <c r="F14" s="60">
        <f t="shared" si="0"/>
        <v>-0.60000000000000009</v>
      </c>
      <c r="G14" s="60">
        <f t="shared" si="0"/>
        <v>0</v>
      </c>
      <c r="H14" s="60">
        <f t="shared" si="0"/>
        <v>849.69999999999993</v>
      </c>
      <c r="I14" s="60">
        <f t="shared" si="0"/>
        <v>0</v>
      </c>
      <c r="J14" s="60">
        <f t="shared" si="0"/>
        <v>269.10000000000002</v>
      </c>
      <c r="K14" s="60">
        <f t="shared" si="0"/>
        <v>0</v>
      </c>
      <c r="L14" s="60">
        <f t="shared" si="0"/>
        <v>-5.8</v>
      </c>
      <c r="M14" s="60">
        <f t="shared" si="0"/>
        <v>0</v>
      </c>
      <c r="N14" s="60">
        <f t="shared" si="0"/>
        <v>1250.8999999999999</v>
      </c>
    </row>
    <row r="15" spans="1:14" s="30" customFormat="1" ht="17.25" customHeight="1">
      <c r="A15" s="41"/>
      <c r="B15" s="41"/>
      <c r="C15" s="41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s="30" customFormat="1" ht="11.45" customHeight="1">
      <c r="A16" s="335" t="s">
        <v>282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</row>
    <row r="17" spans="1:14" s="30" customFormat="1" ht="11.45" customHeight="1">
      <c r="A17" s="329" t="s">
        <v>0</v>
      </c>
      <c r="B17" s="329"/>
      <c r="C17" s="329"/>
      <c r="D17" s="410" t="s">
        <v>76</v>
      </c>
      <c r="E17" s="410"/>
      <c r="F17" s="410"/>
      <c r="G17" s="410"/>
      <c r="H17" s="410"/>
      <c r="I17" s="410"/>
      <c r="J17" s="410"/>
      <c r="K17" s="410"/>
      <c r="L17" s="410"/>
      <c r="M17" s="47"/>
      <c r="N17" s="47"/>
    </row>
    <row r="18" spans="1:14" s="30" customFormat="1" ht="11.45" customHeight="1">
      <c r="A18" s="26"/>
      <c r="B18" s="26"/>
      <c r="C18" s="25"/>
      <c r="D18" s="330" t="s">
        <v>214</v>
      </c>
      <c r="E18" s="330"/>
      <c r="F18" s="136" t="s">
        <v>53</v>
      </c>
      <c r="G18" s="136"/>
      <c r="H18" s="330" t="s">
        <v>52</v>
      </c>
      <c r="I18" s="47"/>
      <c r="J18" s="330"/>
      <c r="K18" s="330" t="s">
        <v>0</v>
      </c>
      <c r="L18" s="136" t="s">
        <v>103</v>
      </c>
      <c r="M18" s="136"/>
      <c r="N18" s="136"/>
    </row>
    <row r="19" spans="1:14" s="30" customFormat="1" ht="11.45" customHeight="1">
      <c r="A19" s="26"/>
      <c r="B19" s="26"/>
      <c r="C19" s="25"/>
      <c r="D19" s="331" t="s">
        <v>45</v>
      </c>
      <c r="E19" s="331"/>
      <c r="F19" s="136" t="s">
        <v>50</v>
      </c>
      <c r="G19" s="136"/>
      <c r="H19" s="330" t="s">
        <v>49</v>
      </c>
      <c r="I19" s="47"/>
      <c r="J19" s="330" t="s">
        <v>51</v>
      </c>
      <c r="K19" s="330" t="s">
        <v>0</v>
      </c>
      <c r="L19" s="136" t="s">
        <v>266</v>
      </c>
      <c r="M19" s="136"/>
      <c r="N19" s="136" t="s">
        <v>47</v>
      </c>
    </row>
    <row r="20" spans="1:14" s="30" customFormat="1" ht="11.45" customHeight="1">
      <c r="A20" s="46" t="s">
        <v>92</v>
      </c>
      <c r="B20" s="31"/>
      <c r="C20" s="25"/>
      <c r="D20" s="332" t="s">
        <v>46</v>
      </c>
      <c r="E20" s="333"/>
      <c r="F20" s="332" t="s">
        <v>46</v>
      </c>
      <c r="G20" s="334"/>
      <c r="H20" s="332" t="s">
        <v>45</v>
      </c>
      <c r="I20" s="334"/>
      <c r="J20" s="356" t="s">
        <v>48</v>
      </c>
      <c r="K20" s="333" t="s">
        <v>0</v>
      </c>
      <c r="L20" s="332" t="s">
        <v>267</v>
      </c>
      <c r="M20" s="334"/>
      <c r="N20" s="332" t="s">
        <v>44</v>
      </c>
    </row>
    <row r="21" spans="1:14" s="30" customFormat="1" ht="11.45" customHeight="1">
      <c r="A21" s="41" t="s">
        <v>201</v>
      </c>
      <c r="B21" s="41"/>
      <c r="C21" s="23"/>
      <c r="D21" s="56">
        <v>133.69999999999999</v>
      </c>
      <c r="E21" s="56">
        <v>0</v>
      </c>
      <c r="F21" s="56">
        <v>-0.8</v>
      </c>
      <c r="G21" s="56">
        <v>0</v>
      </c>
      <c r="H21" s="56">
        <v>816.3</v>
      </c>
      <c r="I21" s="56">
        <v>0</v>
      </c>
      <c r="J21" s="56">
        <v>418.2</v>
      </c>
      <c r="K21" s="56">
        <v>0</v>
      </c>
      <c r="L21" s="56">
        <v>-8</v>
      </c>
      <c r="M21" s="56"/>
      <c r="N21" s="57">
        <f>SUM(D21:L21)</f>
        <v>1359.3999999999999</v>
      </c>
    </row>
    <row r="22" spans="1:14" s="30" customFormat="1" ht="11.45" customHeight="1">
      <c r="A22" s="41"/>
      <c r="B22" s="43" t="s">
        <v>268</v>
      </c>
      <c r="C22" s="23"/>
      <c r="D22" s="56">
        <v>0</v>
      </c>
      <c r="E22" s="56"/>
      <c r="F22" s="56">
        <v>0</v>
      </c>
      <c r="G22" s="56"/>
      <c r="H22" s="56">
        <v>0</v>
      </c>
      <c r="I22" s="56"/>
      <c r="J22" s="58">
        <v>-523.4</v>
      </c>
      <c r="K22" s="56"/>
      <c r="L22" s="56">
        <v>0</v>
      </c>
      <c r="M22" s="56"/>
      <c r="N22" s="59">
        <f>SUM(D22:L22)</f>
        <v>-523.4</v>
      </c>
    </row>
    <row r="23" spans="1:14" s="30" customFormat="1" ht="11.45" customHeight="1">
      <c r="A23" s="42"/>
      <c r="B23" s="43" t="s">
        <v>269</v>
      </c>
      <c r="C23" s="25"/>
      <c r="D23" s="58">
        <v>0</v>
      </c>
      <c r="E23" s="58"/>
      <c r="F23" s="58">
        <v>0</v>
      </c>
      <c r="G23" s="58"/>
      <c r="H23" s="58">
        <v>0</v>
      </c>
      <c r="I23" s="58"/>
      <c r="J23" s="58">
        <v>0.4</v>
      </c>
      <c r="K23" s="58"/>
      <c r="L23" s="58">
        <v>3.2</v>
      </c>
      <c r="M23" s="58"/>
      <c r="N23" s="59">
        <f>SUM(D23:L23)</f>
        <v>3.6</v>
      </c>
    </row>
    <row r="24" spans="1:14" s="30" customFormat="1" ht="11.45" customHeight="1">
      <c r="A24" s="42"/>
      <c r="B24" s="43" t="s">
        <v>216</v>
      </c>
      <c r="C24" s="25"/>
      <c r="D24" s="58">
        <v>4.8</v>
      </c>
      <c r="E24" s="58">
        <v>0</v>
      </c>
      <c r="F24" s="58">
        <v>0</v>
      </c>
      <c r="G24" s="58"/>
      <c r="H24" s="58">
        <v>30.6</v>
      </c>
      <c r="I24" s="58"/>
      <c r="J24" s="58">
        <v>0</v>
      </c>
      <c r="K24" s="58"/>
      <c r="L24" s="58">
        <v>0</v>
      </c>
      <c r="M24" s="58"/>
      <c r="N24" s="59">
        <f>SUM(D24:L24)</f>
        <v>35.4</v>
      </c>
    </row>
    <row r="25" spans="1:14" s="30" customFormat="1" ht="11.45" customHeight="1">
      <c r="A25" s="42"/>
      <c r="B25" s="43" t="s">
        <v>213</v>
      </c>
      <c r="C25" s="25"/>
      <c r="D25" s="58">
        <v>0</v>
      </c>
      <c r="E25" s="58"/>
      <c r="F25" s="58">
        <v>0.8</v>
      </c>
      <c r="G25" s="58"/>
      <c r="H25" s="58">
        <v>4.5</v>
      </c>
      <c r="I25" s="58"/>
      <c r="J25" s="58">
        <v>-0.8</v>
      </c>
      <c r="K25" s="58"/>
      <c r="L25" s="58">
        <v>0</v>
      </c>
      <c r="M25" s="58"/>
      <c r="N25" s="59">
        <f>SUM(D25:L25)</f>
        <v>4.5</v>
      </c>
    </row>
    <row r="26" spans="1:14" s="30" customFormat="1" ht="11.45" customHeight="1">
      <c r="A26" s="45" t="s">
        <v>283</v>
      </c>
      <c r="B26" s="45"/>
      <c r="C26" s="41"/>
      <c r="D26" s="60">
        <f t="shared" ref="D26:N26" si="1">SUM(D21:D25)</f>
        <v>138.5</v>
      </c>
      <c r="E26" s="60">
        <f t="shared" si="1"/>
        <v>0</v>
      </c>
      <c r="F26" s="60">
        <f t="shared" si="1"/>
        <v>0</v>
      </c>
      <c r="G26" s="60">
        <f t="shared" si="1"/>
        <v>0</v>
      </c>
      <c r="H26" s="60">
        <f t="shared" si="1"/>
        <v>851.4</v>
      </c>
      <c r="I26" s="60">
        <f t="shared" si="1"/>
        <v>0</v>
      </c>
      <c r="J26" s="60">
        <f t="shared" si="1"/>
        <v>-105.59999999999998</v>
      </c>
      <c r="K26" s="60">
        <f t="shared" si="1"/>
        <v>0</v>
      </c>
      <c r="L26" s="60">
        <f t="shared" si="1"/>
        <v>-4.8</v>
      </c>
      <c r="M26" s="60">
        <f t="shared" si="1"/>
        <v>0</v>
      </c>
      <c r="N26" s="60">
        <f t="shared" si="1"/>
        <v>879.49999999999989</v>
      </c>
    </row>
    <row r="27" spans="1:14" s="30" customFormat="1" ht="16.5" customHeight="1">
      <c r="A27" s="41"/>
      <c r="B27" s="41"/>
      <c r="C27" s="41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4" s="30" customFormat="1" ht="11.45" customHeight="1">
      <c r="A28" s="212" t="s">
        <v>290</v>
      </c>
      <c r="B28" s="23"/>
      <c r="C28" s="23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1.45" customHeight="1">
      <c r="A29" s="27" t="s">
        <v>0</v>
      </c>
      <c r="B29" s="27"/>
      <c r="C29" s="27"/>
      <c r="D29" s="410" t="s">
        <v>76</v>
      </c>
      <c r="E29" s="410"/>
      <c r="F29" s="410"/>
      <c r="G29" s="410"/>
      <c r="H29" s="410"/>
      <c r="I29" s="410"/>
      <c r="J29" s="410"/>
      <c r="K29" s="410"/>
      <c r="L29" s="410"/>
      <c r="M29" s="47"/>
      <c r="N29" s="47"/>
    </row>
    <row r="30" spans="1:14" ht="11.45" customHeight="1">
      <c r="A30" s="19"/>
      <c r="B30" s="19"/>
      <c r="C30" s="20"/>
      <c r="D30" s="48" t="s">
        <v>214</v>
      </c>
      <c r="E30" s="48"/>
      <c r="F30" s="49" t="s">
        <v>53</v>
      </c>
      <c r="G30" s="49"/>
      <c r="H30" s="48" t="s">
        <v>52</v>
      </c>
      <c r="I30" s="50"/>
      <c r="J30" s="48"/>
      <c r="K30" s="48" t="s">
        <v>0</v>
      </c>
      <c r="L30" s="49" t="s">
        <v>103</v>
      </c>
      <c r="M30" s="49"/>
      <c r="N30" s="49"/>
    </row>
    <row r="31" spans="1:14" ht="11.45" customHeight="1">
      <c r="A31" s="19"/>
      <c r="B31" s="19"/>
      <c r="C31" s="20"/>
      <c r="D31" s="51" t="s">
        <v>45</v>
      </c>
      <c r="E31" s="51"/>
      <c r="F31" s="49" t="s">
        <v>50</v>
      </c>
      <c r="G31" s="49"/>
      <c r="H31" s="48" t="s">
        <v>49</v>
      </c>
      <c r="I31" s="50"/>
      <c r="J31" s="48" t="s">
        <v>51</v>
      </c>
      <c r="K31" s="48" t="s">
        <v>0</v>
      </c>
      <c r="L31" s="49" t="s">
        <v>266</v>
      </c>
      <c r="M31" s="49"/>
      <c r="N31" s="49" t="s">
        <v>47</v>
      </c>
    </row>
    <row r="32" spans="1:14" ht="11.45" customHeight="1">
      <c r="A32" s="46" t="s">
        <v>92</v>
      </c>
      <c r="B32" s="31"/>
      <c r="C32" s="20"/>
      <c r="D32" s="52" t="s">
        <v>46</v>
      </c>
      <c r="E32" s="53"/>
      <c r="F32" s="52" t="s">
        <v>46</v>
      </c>
      <c r="G32" s="54"/>
      <c r="H32" s="52" t="s">
        <v>45</v>
      </c>
      <c r="I32" s="54"/>
      <c r="J32" s="55" t="s">
        <v>48</v>
      </c>
      <c r="K32" s="53" t="s">
        <v>0</v>
      </c>
      <c r="L32" s="52" t="s">
        <v>267</v>
      </c>
      <c r="M32" s="54"/>
      <c r="N32" s="52" t="s">
        <v>44</v>
      </c>
    </row>
    <row r="33" spans="1:14" s="30" customFormat="1" ht="14.25" customHeight="1">
      <c r="A33" s="41" t="s">
        <v>222</v>
      </c>
      <c r="B33" s="41"/>
      <c r="C33" s="41"/>
      <c r="D33" s="56">
        <v>138.5</v>
      </c>
      <c r="E33" s="56">
        <v>0</v>
      </c>
      <c r="F33" s="56">
        <v>0</v>
      </c>
      <c r="G33" s="56">
        <v>0</v>
      </c>
      <c r="H33" s="56">
        <v>851.4</v>
      </c>
      <c r="I33" s="56">
        <v>0</v>
      </c>
      <c r="J33" s="56">
        <v>-105.6</v>
      </c>
      <c r="K33" s="56">
        <v>0</v>
      </c>
      <c r="L33" s="56">
        <v>-4.8</v>
      </c>
      <c r="M33" s="57"/>
      <c r="N33" s="57">
        <f>SUM(D33:L33)</f>
        <v>879.5</v>
      </c>
    </row>
    <row r="34" spans="1:14" s="24" customFormat="1" ht="11.45" customHeight="1">
      <c r="A34" s="42"/>
      <c r="B34" s="43" t="s">
        <v>268</v>
      </c>
      <c r="C34" s="42"/>
      <c r="D34" s="59">
        <v>0</v>
      </c>
      <c r="E34" s="59"/>
      <c r="F34" s="59">
        <v>0</v>
      </c>
      <c r="G34" s="59"/>
      <c r="H34" s="59">
        <v>0</v>
      </c>
      <c r="I34" s="59"/>
      <c r="J34" s="59">
        <v>-29.187000000000111</v>
      </c>
      <c r="K34" s="59"/>
      <c r="L34" s="59"/>
      <c r="M34" s="59"/>
      <c r="N34" s="59">
        <f>SUM(D34:L34)</f>
        <v>-29.187000000000111</v>
      </c>
    </row>
    <row r="35" spans="1:14" s="24" customFormat="1" ht="11.45" customHeight="1">
      <c r="A35" s="42"/>
      <c r="B35" s="43" t="s">
        <v>269</v>
      </c>
      <c r="C35" s="42"/>
      <c r="D35" s="59">
        <v>0</v>
      </c>
      <c r="E35" s="59"/>
      <c r="F35" s="59">
        <v>0</v>
      </c>
      <c r="G35" s="59"/>
      <c r="H35" s="59">
        <v>0</v>
      </c>
      <c r="I35" s="59"/>
      <c r="J35" s="59">
        <v>13.3</v>
      </c>
      <c r="K35" s="59"/>
      <c r="L35" s="59">
        <v>0</v>
      </c>
      <c r="M35" s="59"/>
      <c r="N35" s="59">
        <f>SUM(D35:L35)</f>
        <v>13.3</v>
      </c>
    </row>
    <row r="36" spans="1:14" s="24" customFormat="1" ht="11.45" customHeight="1">
      <c r="A36" s="42"/>
      <c r="B36" s="42" t="s">
        <v>213</v>
      </c>
      <c r="C36" s="42"/>
      <c r="D36" s="59">
        <v>0</v>
      </c>
      <c r="E36" s="59"/>
      <c r="F36" s="59"/>
      <c r="G36" s="59"/>
      <c r="H36" s="59">
        <v>0.9</v>
      </c>
      <c r="I36" s="59" t="s">
        <v>0</v>
      </c>
      <c r="J36" s="59">
        <v>0</v>
      </c>
      <c r="K36" s="59"/>
      <c r="L36" s="59">
        <v>0</v>
      </c>
      <c r="M36" s="59"/>
      <c r="N36" s="59">
        <f t="shared" ref="N36:N38" si="2">SUM(D36:L36)</f>
        <v>0.9</v>
      </c>
    </row>
    <row r="37" spans="1:14" s="24" customFormat="1" ht="11.45" customHeight="1">
      <c r="A37" s="42"/>
      <c r="B37" s="42" t="s">
        <v>294</v>
      </c>
      <c r="C37" s="42"/>
      <c r="D37" s="59">
        <v>0</v>
      </c>
      <c r="E37" s="59"/>
      <c r="F37" s="59">
        <v>0</v>
      </c>
      <c r="G37" s="59"/>
      <c r="H37" s="59">
        <v>-3.5</v>
      </c>
      <c r="I37" s="59"/>
      <c r="J37" s="59">
        <v>0</v>
      </c>
      <c r="K37" s="59"/>
      <c r="L37" s="59">
        <v>0</v>
      </c>
      <c r="M37" s="59"/>
      <c r="N37" s="59">
        <f t="shared" si="2"/>
        <v>-3.5</v>
      </c>
    </row>
    <row r="38" spans="1:14" s="24" customFormat="1" ht="11.45" customHeight="1">
      <c r="B38" s="42" t="s">
        <v>265</v>
      </c>
      <c r="D38" s="59">
        <v>0</v>
      </c>
      <c r="F38" s="59">
        <v>0</v>
      </c>
      <c r="G38" s="59"/>
      <c r="H38" s="59">
        <v>0</v>
      </c>
      <c r="J38" s="59">
        <v>-75.3</v>
      </c>
      <c r="L38" s="59">
        <v>0</v>
      </c>
      <c r="N38" s="59">
        <f t="shared" si="2"/>
        <v>-75.3</v>
      </c>
    </row>
    <row r="39" spans="1:14" s="30" customFormat="1" ht="14.25" customHeight="1">
      <c r="A39" s="45" t="s">
        <v>291</v>
      </c>
      <c r="B39" s="45"/>
      <c r="C39" s="41"/>
      <c r="D39" s="60">
        <f>SUM(D33:D38)</f>
        <v>138.5</v>
      </c>
      <c r="E39" s="60"/>
      <c r="F39" s="60">
        <f>SUM(F33:F38)</f>
        <v>0</v>
      </c>
      <c r="G39" s="60"/>
      <c r="H39" s="60">
        <f>SUM(H33:H38)</f>
        <v>848.8</v>
      </c>
      <c r="I39" s="60"/>
      <c r="J39" s="60">
        <f>SUM(J33:J38)</f>
        <v>-196.78700000000009</v>
      </c>
      <c r="K39" s="60"/>
      <c r="L39" s="60">
        <f>SUM(L33:L38)</f>
        <v>-4.8</v>
      </c>
      <c r="M39" s="57"/>
      <c r="N39" s="60">
        <f>SUM(D39:L39)</f>
        <v>785.71299999999997</v>
      </c>
    </row>
    <row r="40" spans="1:14" s="30" customFormat="1" ht="11.45" customHeight="1">
      <c r="A40" s="263"/>
      <c r="B40" s="41"/>
      <c r="C40" s="41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</row>
  </sheetData>
  <mergeCells count="4">
    <mergeCell ref="D5:L5"/>
    <mergeCell ref="D29:L29"/>
    <mergeCell ref="A2:N2"/>
    <mergeCell ref="D17:L17"/>
  </mergeCells>
  <pageMargins left="0.5" right="0.25" top="0.39369999999999999" bottom="0.25" header="0.31490000000000001" footer="0.23619999999999999"/>
  <pageSetup scale="86" orientation="portrait" r:id="rId1"/>
  <ignoredErrors>
    <ignoredError sqref="J39 F39 H3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N329"/>
  <sheetViews>
    <sheetView showGridLines="0" zoomScale="110" zoomScaleNormal="110" zoomScaleSheetLayoutView="80" workbookViewId="0">
      <selection activeCell="B3" sqref="B3"/>
    </sheetView>
  </sheetViews>
  <sheetFormatPr defaultColWidth="9.140625" defaultRowHeight="12.75"/>
  <cols>
    <col min="1" max="1" width="1.7109375" style="19" customWidth="1"/>
    <col min="2" max="2" width="57.7109375" style="19" customWidth="1"/>
    <col min="3" max="3" width="1.7109375" style="19" customWidth="1"/>
    <col min="4" max="4" width="6.7109375" style="19" customWidth="1"/>
    <col min="5" max="5" width="1.7109375" style="19" customWidth="1"/>
    <col min="6" max="6" width="10.7109375" style="19" customWidth="1"/>
    <col min="7" max="7" width="1.7109375" style="19" customWidth="1"/>
    <col min="8" max="8" width="10.7109375" style="19" customWidth="1"/>
    <col min="9" max="9" width="1.7109375" style="19" customWidth="1"/>
    <col min="10" max="10" width="10.7109375" style="19" customWidth="1"/>
    <col min="11" max="11" width="1.7109375" style="19" customWidth="1"/>
    <col min="12" max="12" width="10.7109375" style="19" customWidth="1"/>
    <col min="13" max="13" width="1.7109375" style="19" customWidth="1"/>
    <col min="14" max="14" width="10.7109375" style="19" customWidth="1"/>
    <col min="15" max="16384" width="9.140625" style="19"/>
  </cols>
  <sheetData>
    <row r="3" spans="1:14" s="1" customFormat="1" ht="18.75">
      <c r="A3" s="211" t="s">
        <v>292</v>
      </c>
      <c r="B3" s="210"/>
      <c r="C3" s="210"/>
      <c r="D3" s="210"/>
      <c r="E3" s="210"/>
      <c r="F3" s="210"/>
      <c r="G3" s="210"/>
      <c r="H3" s="210"/>
      <c r="I3" s="210"/>
      <c r="J3" s="357"/>
      <c r="K3" s="357"/>
      <c r="L3" s="357"/>
      <c r="M3" s="357"/>
      <c r="N3" s="265"/>
    </row>
    <row r="4" spans="1:14" s="1" customFormat="1" ht="13.5" customHeight="1" thickBot="1">
      <c r="A4" s="87" t="s">
        <v>0</v>
      </c>
      <c r="B4" s="87"/>
      <c r="C4" s="87"/>
      <c r="D4" s="87"/>
      <c r="E4" s="87"/>
      <c r="F4" s="101"/>
      <c r="G4" s="101"/>
      <c r="H4" s="102"/>
      <c r="I4" s="87"/>
      <c r="J4" s="87"/>
      <c r="K4" s="87"/>
      <c r="L4" s="87"/>
      <c r="M4" s="87"/>
      <c r="N4" s="87"/>
    </row>
    <row r="5" spans="1:14" s="1" customFormat="1" ht="11.25" customHeight="1">
      <c r="A5" s="186"/>
      <c r="B5" s="186"/>
      <c r="C5" s="186"/>
      <c r="D5" s="186"/>
      <c r="E5" s="186"/>
      <c r="F5" s="187"/>
      <c r="G5" s="187"/>
      <c r="H5" s="188"/>
      <c r="I5" s="186"/>
      <c r="J5" s="358"/>
      <c r="K5" s="358"/>
      <c r="L5" s="358"/>
      <c r="M5" s="358"/>
      <c r="N5" s="267"/>
    </row>
    <row r="6" spans="1:14" s="1" customFormat="1" ht="11.25" customHeight="1">
      <c r="B6" s="186"/>
      <c r="C6" s="186"/>
      <c r="D6" s="186"/>
      <c r="E6" s="186"/>
      <c r="F6" s="187"/>
      <c r="G6" s="187"/>
      <c r="H6" s="188"/>
      <c r="I6" s="186"/>
      <c r="J6" s="358"/>
      <c r="K6" s="358"/>
      <c r="L6" s="358"/>
      <c r="M6" s="358"/>
      <c r="N6" s="267"/>
    </row>
    <row r="7" spans="1:14" s="1" customFormat="1" ht="14.25" customHeight="1" thickBot="1">
      <c r="A7" s="190" t="s">
        <v>197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s="1" customFormat="1" ht="11.25" customHeight="1">
      <c r="A8" s="117"/>
      <c r="B8" s="117"/>
      <c r="C8" s="117"/>
      <c r="D8" s="117"/>
      <c r="E8" s="117"/>
      <c r="F8" s="416" t="s">
        <v>5</v>
      </c>
      <c r="G8" s="416"/>
      <c r="H8" s="416"/>
      <c r="I8" s="117"/>
      <c r="J8" s="411" t="s">
        <v>293</v>
      </c>
      <c r="K8" s="411"/>
      <c r="L8" s="411"/>
      <c r="M8" s="117"/>
      <c r="N8" s="47" t="s">
        <v>20</v>
      </c>
    </row>
    <row r="9" spans="1:14" s="1" customFormat="1" ht="11.25" customHeight="1">
      <c r="A9" s="117"/>
      <c r="B9" s="117"/>
      <c r="C9" s="117"/>
      <c r="D9" s="117"/>
      <c r="E9" s="117"/>
      <c r="F9" s="412" t="s">
        <v>287</v>
      </c>
      <c r="G9" s="412"/>
      <c r="H9" s="412"/>
      <c r="I9" s="117"/>
      <c r="J9" s="412" t="s">
        <v>287</v>
      </c>
      <c r="K9" s="412"/>
      <c r="L9" s="412"/>
      <c r="M9" s="117"/>
      <c r="N9" s="47" t="s">
        <v>1</v>
      </c>
    </row>
    <row r="10" spans="1:14" s="1" customFormat="1" ht="11.25" customHeight="1">
      <c r="A10" s="119" t="s">
        <v>151</v>
      </c>
      <c r="B10" s="120"/>
      <c r="C10" s="120"/>
      <c r="D10" s="120"/>
      <c r="E10" s="117"/>
      <c r="F10" s="388">
        <v>2018</v>
      </c>
      <c r="G10" s="392"/>
      <c r="H10" s="390">
        <v>2017</v>
      </c>
      <c r="I10" s="399"/>
      <c r="J10" s="388">
        <v>2018</v>
      </c>
      <c r="K10" s="400"/>
      <c r="L10" s="390">
        <v>2017</v>
      </c>
      <c r="M10" s="399"/>
      <c r="N10" s="304">
        <v>2017</v>
      </c>
    </row>
    <row r="11" spans="1:14" s="1" customFormat="1" ht="11.25" customHeight="1">
      <c r="A11" s="118" t="s">
        <v>0</v>
      </c>
      <c r="B11" s="43" t="s">
        <v>152</v>
      </c>
      <c r="C11" s="43"/>
      <c r="D11" s="43"/>
      <c r="E11" s="117"/>
      <c r="F11" s="122">
        <f>+'Note 2'!H15</f>
        <v>239.66299999999998</v>
      </c>
      <c r="G11" s="122"/>
      <c r="H11" s="122">
        <v>240.5</v>
      </c>
      <c r="I11" s="122"/>
      <c r="J11" s="122">
        <f>+'Note 2'!H29</f>
        <v>440.99999999999994</v>
      </c>
      <c r="K11" s="122"/>
      <c r="L11" s="122">
        <v>395.3</v>
      </c>
      <c r="M11" s="122"/>
      <c r="N11" s="122">
        <v>838.8</v>
      </c>
    </row>
    <row r="12" spans="1:14" s="1" customFormat="1" ht="11.25" customHeight="1">
      <c r="A12" s="117"/>
      <c r="B12" s="42" t="s">
        <v>278</v>
      </c>
      <c r="C12" s="42"/>
      <c r="D12" s="42"/>
      <c r="E12" s="117"/>
      <c r="F12" s="196">
        <f>'IS &amp; OCI'!F18</f>
        <v>30.534999999999968</v>
      </c>
      <c r="G12" s="123"/>
      <c r="H12" s="122">
        <v>-17.399999999999999</v>
      </c>
      <c r="I12" s="117"/>
      <c r="J12" s="122">
        <f>+'IS &amp; OCI'!J18</f>
        <v>23.249999999999886</v>
      </c>
      <c r="K12" s="117"/>
      <c r="L12" s="122">
        <v>-111.1</v>
      </c>
      <c r="M12" s="117"/>
      <c r="N12" s="270">
        <v>-383.6</v>
      </c>
    </row>
    <row r="13" spans="1:14" s="1" customFormat="1" ht="11.25" customHeight="1">
      <c r="A13" s="207"/>
      <c r="B13" s="42" t="s">
        <v>169</v>
      </c>
      <c r="C13" s="42"/>
      <c r="D13" s="42"/>
      <c r="E13" s="117"/>
      <c r="F13" s="196">
        <f>'IS &amp; OCI'!F22</f>
        <v>14.817999999999968</v>
      </c>
      <c r="G13" s="123"/>
      <c r="H13" s="122">
        <v>-37.5</v>
      </c>
      <c r="I13" s="117"/>
      <c r="J13" s="122">
        <f>+'IS &amp; OCI'!J22</f>
        <v>-14.68700000000011</v>
      </c>
      <c r="K13" s="117"/>
      <c r="L13" s="122">
        <v>-140.5</v>
      </c>
      <c r="M13" s="117"/>
      <c r="N13" s="270">
        <v>-468.1</v>
      </c>
    </row>
    <row r="14" spans="1:14" s="1" customFormat="1" ht="11.25" customHeight="1">
      <c r="A14" s="117"/>
      <c r="B14" s="42" t="s">
        <v>171</v>
      </c>
      <c r="C14" s="42"/>
      <c r="D14" s="42"/>
      <c r="E14" s="117"/>
      <c r="F14" s="196">
        <f>'IS &amp; OCI'!F24</f>
        <v>10.417999999999967</v>
      </c>
      <c r="G14" s="123"/>
      <c r="H14" s="122">
        <v>-32.200000000000003</v>
      </c>
      <c r="I14" s="117"/>
      <c r="J14" s="122">
        <f>+'IS &amp; OCI'!J24</f>
        <v>-29.187000000000111</v>
      </c>
      <c r="K14" s="117"/>
      <c r="L14" s="122">
        <v>-138.69999999999999</v>
      </c>
      <c r="M14" s="117"/>
      <c r="N14" s="270">
        <v>-523.4</v>
      </c>
    </row>
    <row r="15" spans="1:14" s="1" customFormat="1" ht="11.25" customHeight="1">
      <c r="A15" s="117"/>
      <c r="B15" s="42" t="s">
        <v>153</v>
      </c>
      <c r="C15" s="42"/>
      <c r="D15" s="42"/>
      <c r="E15" s="117"/>
      <c r="F15" s="208">
        <f>F251</f>
        <v>0.03</v>
      </c>
      <c r="G15" s="189"/>
      <c r="H15" s="208">
        <v>-0.1</v>
      </c>
      <c r="I15" s="117"/>
      <c r="J15" s="208">
        <f>+J251</f>
        <v>-0.09</v>
      </c>
      <c r="K15" s="117"/>
      <c r="L15" s="208">
        <v>-0.42</v>
      </c>
      <c r="M15" s="117"/>
      <c r="N15" s="274">
        <v>-1.55</v>
      </c>
    </row>
    <row r="16" spans="1:14" s="1" customFormat="1" ht="11.25" customHeight="1">
      <c r="A16" s="117"/>
      <c r="B16" s="42" t="s">
        <v>144</v>
      </c>
      <c r="C16" s="42"/>
      <c r="D16" s="42"/>
      <c r="E16" s="117"/>
      <c r="F16" s="122">
        <f>CF!E20</f>
        <v>121.67799999999997</v>
      </c>
      <c r="G16" s="123"/>
      <c r="H16" s="122">
        <v>49.4</v>
      </c>
      <c r="I16" s="117"/>
      <c r="J16" s="122">
        <f>+CF!I20</f>
        <v>195.07299999999987</v>
      </c>
      <c r="K16" s="117"/>
      <c r="L16" s="122">
        <v>79.400000000000006</v>
      </c>
      <c r="M16" s="117"/>
      <c r="N16" s="270">
        <v>281.8</v>
      </c>
    </row>
    <row r="17" spans="1:14" s="1" customFormat="1" ht="11.25" customHeight="1">
      <c r="A17" s="117"/>
      <c r="B17" s="42" t="s">
        <v>154</v>
      </c>
      <c r="C17" s="42"/>
      <c r="D17" s="42"/>
      <c r="E17" s="117"/>
      <c r="F17" s="122">
        <f>-CF!E21</f>
        <v>81.3</v>
      </c>
      <c r="G17" s="123"/>
      <c r="H17" s="122">
        <v>43.8</v>
      </c>
      <c r="I17" s="117"/>
      <c r="J17" s="122">
        <f>-CF!I21</f>
        <v>135</v>
      </c>
      <c r="K17" s="117"/>
      <c r="L17" s="122">
        <v>77.400000000000006</v>
      </c>
      <c r="M17" s="117"/>
      <c r="N17" s="270">
        <v>213.4</v>
      </c>
    </row>
    <row r="18" spans="1:14" s="1" customFormat="1" ht="11.25" customHeight="1">
      <c r="A18" s="117"/>
      <c r="B18" s="42" t="s">
        <v>155</v>
      </c>
      <c r="C18" s="42"/>
      <c r="D18" s="42"/>
      <c r="E18" s="117"/>
      <c r="F18" s="122">
        <f>F162</f>
        <v>8.2999999999999989</v>
      </c>
      <c r="G18" s="123"/>
      <c r="H18" s="122">
        <v>12.9</v>
      </c>
      <c r="I18" s="117"/>
      <c r="J18" s="122">
        <f>+Notes!J162</f>
        <v>12.3</v>
      </c>
      <c r="K18" s="117"/>
      <c r="L18" s="122">
        <v>114.5</v>
      </c>
      <c r="M18" s="193"/>
      <c r="N18" s="273">
        <v>154.5</v>
      </c>
    </row>
    <row r="19" spans="1:14" s="1" customFormat="1" ht="11.25" customHeight="1">
      <c r="A19" s="117"/>
      <c r="B19" s="42" t="s">
        <v>156</v>
      </c>
      <c r="C19" s="42"/>
      <c r="D19" s="42"/>
      <c r="E19" s="117"/>
      <c r="F19" s="122">
        <f>BS!G21</f>
        <v>2386.3200000000002</v>
      </c>
      <c r="G19" s="123"/>
      <c r="H19" s="122">
        <v>2860.1</v>
      </c>
      <c r="I19" s="117"/>
      <c r="J19" s="122">
        <f>+F19</f>
        <v>2386.3200000000002</v>
      </c>
      <c r="K19" s="117"/>
      <c r="L19" s="122">
        <v>2860.1</v>
      </c>
      <c r="M19" s="117"/>
      <c r="N19" s="270">
        <v>2482.8000000000002</v>
      </c>
    </row>
    <row r="20" spans="1:14" s="1" customFormat="1" ht="11.25" customHeight="1">
      <c r="A20" s="117"/>
      <c r="B20" s="42" t="s">
        <v>2</v>
      </c>
      <c r="C20" s="42"/>
      <c r="D20" s="42"/>
      <c r="E20" s="117"/>
      <c r="F20" s="233">
        <f>BS!G8</f>
        <v>24.384</v>
      </c>
      <c r="G20" s="123"/>
      <c r="H20" s="233">
        <v>53.3</v>
      </c>
      <c r="I20" s="117"/>
      <c r="J20" s="122">
        <f>+F20</f>
        <v>24.384</v>
      </c>
      <c r="K20" s="117"/>
      <c r="L20" s="122">
        <v>53.3</v>
      </c>
      <c r="M20" s="117"/>
      <c r="N20" s="270">
        <v>47.3</v>
      </c>
    </row>
    <row r="21" spans="1:14" s="1" customFormat="1" ht="11.25" customHeight="1">
      <c r="A21" s="117"/>
      <c r="B21" s="42" t="s">
        <v>157</v>
      </c>
      <c r="C21" s="42"/>
      <c r="D21" s="42"/>
      <c r="E21" s="117"/>
      <c r="F21" s="312">
        <f>-J242</f>
        <v>1145.3</v>
      </c>
      <c r="G21" s="123"/>
      <c r="H21" s="233">
        <v>1126.2</v>
      </c>
      <c r="I21" s="117"/>
      <c r="J21" s="122">
        <f>+F21</f>
        <v>1145.3</v>
      </c>
      <c r="K21" s="117"/>
      <c r="L21" s="122">
        <v>1126.2</v>
      </c>
      <c r="M21" s="117"/>
      <c r="N21" s="270">
        <v>1139.4000000000001</v>
      </c>
    </row>
    <row r="22" spans="1:14" s="1" customFormat="1" ht="11.25" customHeight="1">
      <c r="A22" s="117"/>
      <c r="B22" s="42"/>
      <c r="C22" s="42"/>
      <c r="D22" s="42"/>
      <c r="E22" s="117"/>
      <c r="F22" s="312"/>
      <c r="G22" s="123"/>
      <c r="H22" s="233"/>
      <c r="I22" s="117"/>
      <c r="J22" s="122"/>
      <c r="K22" s="117"/>
      <c r="L22" s="208"/>
      <c r="M22" s="117"/>
      <c r="N22" s="270"/>
    </row>
    <row r="23" spans="1:14" s="1" customFormat="1" ht="11.25" customHeight="1">
      <c r="A23" s="117"/>
      <c r="B23" s="41" t="s">
        <v>224</v>
      </c>
      <c r="C23" s="42"/>
      <c r="D23" s="42"/>
      <c r="E23" s="117"/>
      <c r="F23" s="312"/>
      <c r="G23" s="123"/>
      <c r="H23" s="233"/>
      <c r="I23" s="117"/>
      <c r="J23" s="122"/>
      <c r="K23" s="117"/>
      <c r="L23" s="208"/>
      <c r="M23" s="117"/>
      <c r="N23" s="270"/>
    </row>
    <row r="24" spans="1:14" s="1" customFormat="1" ht="11.25" customHeight="1">
      <c r="A24" s="117"/>
      <c r="B24" s="42" t="s">
        <v>231</v>
      </c>
      <c r="C24" s="42"/>
      <c r="D24" s="42"/>
      <c r="E24" s="117"/>
      <c r="F24" s="122">
        <f>+'Note 2'!E15</f>
        <v>199.363</v>
      </c>
      <c r="G24" s="123"/>
      <c r="H24" s="122">
        <f>+'Note 2'!F15</f>
        <v>240.50000000000003</v>
      </c>
      <c r="I24" s="117"/>
      <c r="J24" s="122">
        <f>+'Segment table'!D23</f>
        <v>397.19999999999993</v>
      </c>
      <c r="K24" s="117"/>
      <c r="L24" s="122">
        <v>395.3</v>
      </c>
      <c r="M24" s="117"/>
      <c r="N24" s="270">
        <f>+'Note 2'!K15</f>
        <v>838.80000000000007</v>
      </c>
    </row>
    <row r="25" spans="1:14" s="1" customFormat="1" ht="11.25" customHeight="1">
      <c r="A25" s="117"/>
      <c r="B25" s="42" t="s">
        <v>232</v>
      </c>
      <c r="C25" s="42"/>
      <c r="D25" s="42"/>
      <c r="E25" s="117"/>
      <c r="F25" s="122">
        <f>+SUM('Segment table'!D8:D12)</f>
        <v>136.01700000000002</v>
      </c>
      <c r="G25" s="123"/>
      <c r="H25" s="122">
        <v>112.5</v>
      </c>
      <c r="I25" s="117"/>
      <c r="J25" s="122">
        <f>+SUM('Segment table'!D23:D27)</f>
        <v>228.37499999999991</v>
      </c>
      <c r="K25" s="117"/>
      <c r="L25" s="122">
        <v>142.6</v>
      </c>
      <c r="M25" s="117"/>
      <c r="N25" s="270">
        <f>+SUM('IS &amp; OCI'!N8:N12)</f>
        <v>374.09999999999991</v>
      </c>
    </row>
    <row r="26" spans="1:14" s="1" customFormat="1" ht="11.25" customHeight="1">
      <c r="A26" s="117"/>
      <c r="B26" s="44" t="s">
        <v>233</v>
      </c>
      <c r="C26" s="44"/>
      <c r="D26" s="44"/>
      <c r="E26" s="120"/>
      <c r="F26" s="124">
        <f>+'Segment table'!D15</f>
        <v>13.611000000000026</v>
      </c>
      <c r="G26" s="191"/>
      <c r="H26" s="124">
        <v>-8.6999999999999993</v>
      </c>
      <c r="I26" s="120"/>
      <c r="J26" s="124">
        <f>+'Segment table'!D30</f>
        <v>-9.0650000000000688</v>
      </c>
      <c r="K26" s="120"/>
      <c r="L26" s="124">
        <v>-92.2</v>
      </c>
      <c r="M26" s="120"/>
      <c r="N26" s="272">
        <v>-147.1</v>
      </c>
    </row>
    <row r="27" spans="1:14" s="1" customFormat="1" ht="11.25" customHeight="1">
      <c r="A27" s="117"/>
      <c r="B27" s="42"/>
      <c r="C27" s="42"/>
      <c r="D27" s="42"/>
      <c r="E27" s="117"/>
      <c r="F27" s="312"/>
      <c r="G27" s="123"/>
      <c r="H27" s="233"/>
      <c r="I27" s="117"/>
      <c r="J27" s="117"/>
      <c r="K27" s="117"/>
      <c r="L27" s="117"/>
      <c r="M27" s="117"/>
      <c r="N27" s="270"/>
    </row>
    <row r="28" spans="1:14" s="21" customFormat="1" ht="12.75" customHeight="1">
      <c r="A28" s="214"/>
      <c r="B28" s="215"/>
      <c r="C28" s="215"/>
      <c r="D28" s="215"/>
      <c r="E28" s="114"/>
      <c r="F28" s="114"/>
      <c r="G28" s="114"/>
      <c r="H28" s="114"/>
      <c r="I28" s="114"/>
      <c r="J28" s="114"/>
      <c r="K28" s="114"/>
      <c r="L28" s="114"/>
      <c r="M28" s="114"/>
      <c r="N28" s="114"/>
    </row>
    <row r="29" spans="1:14" s="21" customFormat="1" ht="15" customHeight="1">
      <c r="A29" s="216" t="s">
        <v>234</v>
      </c>
      <c r="B29" s="215"/>
      <c r="C29" s="215"/>
      <c r="D29" s="215"/>
      <c r="E29" s="114"/>
      <c r="F29" s="114"/>
      <c r="G29" s="114"/>
      <c r="H29" s="114"/>
      <c r="I29" s="114"/>
      <c r="J29" s="114"/>
      <c r="K29" s="114"/>
      <c r="L29" s="114"/>
      <c r="M29" s="114"/>
      <c r="N29" s="114"/>
    </row>
    <row r="30" spans="1:14" s="21" customFormat="1" ht="15" customHeight="1">
      <c r="A30" s="216"/>
      <c r="B30" s="215"/>
      <c r="C30" s="215"/>
      <c r="D30" s="215"/>
      <c r="E30" s="114"/>
      <c r="F30" s="114"/>
      <c r="G30" s="114"/>
      <c r="H30" s="114"/>
      <c r="I30" s="114"/>
      <c r="J30" s="114"/>
      <c r="K30" s="114"/>
      <c r="L30" s="114"/>
      <c r="M30" s="114"/>
      <c r="N30" s="114"/>
    </row>
    <row r="31" spans="1:14" s="21" customFormat="1" ht="18" customHeight="1">
      <c r="A31" s="216" t="s">
        <v>235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</row>
    <row r="32" spans="1:14" s="32" customFormat="1" ht="11.45" customHeight="1">
      <c r="A32" s="117"/>
      <c r="B32" s="117"/>
      <c r="C32" s="117"/>
      <c r="D32" s="117"/>
      <c r="E32" s="117"/>
      <c r="F32" s="235"/>
      <c r="G32" s="236"/>
      <c r="H32" s="125"/>
      <c r="I32" s="117"/>
      <c r="J32" s="117"/>
      <c r="K32" s="117"/>
      <c r="L32" s="117"/>
      <c r="M32" s="117"/>
      <c r="N32" s="117"/>
    </row>
    <row r="33" spans="1:14" s="32" customFormat="1" ht="11.45" customHeight="1" thickBot="1">
      <c r="A33" s="116" t="s">
        <v>164</v>
      </c>
      <c r="B33" s="116"/>
      <c r="C33" s="116"/>
      <c r="D33" s="116"/>
      <c r="E33" s="116"/>
      <c r="F33" s="237"/>
      <c r="G33" s="116"/>
      <c r="H33" s="116"/>
      <c r="I33" s="116"/>
      <c r="J33" s="116"/>
      <c r="K33" s="116"/>
      <c r="L33" s="116"/>
      <c r="M33" s="116"/>
      <c r="N33" s="116"/>
    </row>
    <row r="34" spans="1:14" s="32" customFormat="1" ht="11.45" customHeight="1">
      <c r="A34" s="117"/>
      <c r="B34" s="117"/>
      <c r="C34" s="117"/>
      <c r="D34" s="117"/>
      <c r="E34" s="117"/>
      <c r="F34" s="413" t="s">
        <v>5</v>
      </c>
      <c r="G34" s="413"/>
      <c r="H34" s="413"/>
      <c r="I34" s="117"/>
      <c r="J34" s="411" t="s">
        <v>293</v>
      </c>
      <c r="K34" s="411"/>
      <c r="L34" s="411"/>
      <c r="M34" s="117"/>
      <c r="N34" s="47" t="s">
        <v>20</v>
      </c>
    </row>
    <row r="35" spans="1:14" s="32" customFormat="1" ht="11.45" customHeight="1">
      <c r="A35" s="117"/>
      <c r="B35" s="117"/>
      <c r="C35" s="117"/>
      <c r="D35" s="117"/>
      <c r="E35" s="117"/>
      <c r="F35" s="412" t="s">
        <v>287</v>
      </c>
      <c r="G35" s="412"/>
      <c r="H35" s="412"/>
      <c r="I35" s="117"/>
      <c r="J35" s="410" t="s">
        <v>287</v>
      </c>
      <c r="K35" s="410"/>
      <c r="L35" s="410"/>
      <c r="M35" s="117"/>
      <c r="N35" s="47" t="s">
        <v>1</v>
      </c>
    </row>
    <row r="36" spans="1:14" s="32" customFormat="1" ht="11.45" customHeight="1">
      <c r="A36" s="119" t="s">
        <v>0</v>
      </c>
      <c r="B36" s="120"/>
      <c r="C36" s="120"/>
      <c r="D36" s="120"/>
      <c r="E36" s="117"/>
      <c r="F36" s="388">
        <v>2018</v>
      </c>
      <c r="G36" s="392"/>
      <c r="H36" s="390">
        <v>2017</v>
      </c>
      <c r="I36" s="399"/>
      <c r="J36" s="388">
        <v>2018</v>
      </c>
      <c r="K36" s="400"/>
      <c r="L36" s="390">
        <v>2017</v>
      </c>
      <c r="M36" s="306"/>
      <c r="N36" s="304">
        <v>2017</v>
      </c>
    </row>
    <row r="37" spans="1:14" s="21" customFormat="1" ht="12.75" customHeight="1">
      <c r="A37" s="118" t="s">
        <v>0</v>
      </c>
      <c r="B37" s="43" t="s">
        <v>135</v>
      </c>
      <c r="C37" s="43"/>
      <c r="D37" s="43"/>
      <c r="E37" s="117"/>
      <c r="F37" s="238">
        <v>0.12</v>
      </c>
      <c r="G37" s="239"/>
      <c r="H37" s="240">
        <v>0.6</v>
      </c>
      <c r="I37" s="117"/>
      <c r="J37" s="240">
        <v>0.24</v>
      </c>
      <c r="K37" s="117"/>
      <c r="L37" s="240">
        <v>0.56999999999999995</v>
      </c>
      <c r="M37" s="117"/>
      <c r="N37" s="238">
        <v>0.41</v>
      </c>
    </row>
    <row r="38" spans="1:14" s="29" customFormat="1" ht="11.45" customHeight="1">
      <c r="A38" s="118"/>
      <c r="B38" s="42" t="s">
        <v>136</v>
      </c>
      <c r="C38" s="42"/>
      <c r="D38" s="42"/>
      <c r="E38" s="117"/>
      <c r="F38" s="238">
        <v>0.62</v>
      </c>
      <c r="G38" s="241"/>
      <c r="H38" s="238">
        <v>0.24</v>
      </c>
      <c r="I38" s="117"/>
      <c r="J38" s="240">
        <v>0.46</v>
      </c>
      <c r="K38" s="117"/>
      <c r="L38" s="240">
        <v>0.23</v>
      </c>
      <c r="M38" s="117"/>
      <c r="N38" s="238">
        <v>0.31</v>
      </c>
    </row>
    <row r="39" spans="1:14" s="29" customFormat="1" ht="11.45" customHeight="1">
      <c r="A39" s="118"/>
      <c r="B39" s="43" t="s">
        <v>137</v>
      </c>
      <c r="C39" s="43"/>
      <c r="D39" s="43"/>
      <c r="E39" s="117"/>
      <c r="F39" s="242">
        <v>0.18</v>
      </c>
      <c r="G39" s="243"/>
      <c r="H39" s="242">
        <v>0.15</v>
      </c>
      <c r="I39" s="117"/>
      <c r="J39" s="240">
        <v>0.11</v>
      </c>
      <c r="K39" s="117"/>
      <c r="L39" s="240">
        <v>0.13</v>
      </c>
      <c r="M39" s="117"/>
      <c r="N39" s="238">
        <v>0.11</v>
      </c>
    </row>
    <row r="40" spans="1:14" s="29" customFormat="1" ht="11.45" customHeight="1">
      <c r="A40" s="117"/>
      <c r="B40" s="42" t="s">
        <v>138</v>
      </c>
      <c r="C40" s="42"/>
      <c r="D40" s="42"/>
      <c r="E40" s="117"/>
      <c r="F40" s="242">
        <v>0.03</v>
      </c>
      <c r="G40" s="243"/>
      <c r="H40" s="242">
        <v>0</v>
      </c>
      <c r="I40" s="117"/>
      <c r="J40" s="240">
        <v>0.02</v>
      </c>
      <c r="K40" s="117"/>
      <c r="L40" s="240">
        <v>0.01</v>
      </c>
      <c r="M40" s="117"/>
      <c r="N40" s="238">
        <v>0.03</v>
      </c>
    </row>
    <row r="41" spans="1:14" s="29" customFormat="1" ht="11.45" customHeight="1">
      <c r="A41" s="120"/>
      <c r="B41" s="44" t="s">
        <v>160</v>
      </c>
      <c r="C41" s="44"/>
      <c r="D41" s="44"/>
      <c r="E41" s="117"/>
      <c r="F41" s="244">
        <v>0.05</v>
      </c>
      <c r="G41" s="243"/>
      <c r="H41" s="244">
        <v>0.01</v>
      </c>
      <c r="I41" s="117"/>
      <c r="J41" s="365">
        <v>0.17</v>
      </c>
      <c r="K41" s="117"/>
      <c r="L41" s="365">
        <v>0.06</v>
      </c>
      <c r="M41" s="117"/>
      <c r="N41" s="244">
        <v>0.14000000000000001</v>
      </c>
    </row>
    <row r="42" spans="1:14" s="29" customFormat="1" ht="11.45" customHeight="1">
      <c r="A42" s="117"/>
      <c r="B42" s="245" t="s">
        <v>165</v>
      </c>
      <c r="C42" s="246"/>
      <c r="D42" s="246"/>
      <c r="E42" s="117"/>
      <c r="F42" s="235"/>
      <c r="G42" s="236"/>
      <c r="H42" s="125"/>
      <c r="I42" s="117"/>
      <c r="J42" s="117"/>
      <c r="K42" s="117"/>
      <c r="L42" s="117"/>
      <c r="M42" s="117"/>
      <c r="N42" s="117"/>
    </row>
    <row r="43" spans="1:14" s="29" customFormat="1" ht="11.45" customHeight="1">
      <c r="A43" s="117"/>
      <c r="B43" s="117"/>
      <c r="C43" s="117"/>
      <c r="D43" s="117"/>
      <c r="E43" s="117"/>
      <c r="F43" s="235"/>
      <c r="G43" s="236"/>
      <c r="H43" s="125"/>
      <c r="I43" s="117"/>
      <c r="J43" s="117"/>
      <c r="K43" s="117"/>
      <c r="L43" s="117"/>
      <c r="M43" s="117"/>
      <c r="N43" s="117"/>
    </row>
    <row r="44" spans="1:14" s="21" customFormat="1" ht="15" customHeight="1">
      <c r="A44" s="216" t="s">
        <v>236</v>
      </c>
      <c r="B44" s="215"/>
      <c r="C44" s="215"/>
      <c r="D44" s="215"/>
      <c r="E44" s="114"/>
      <c r="F44" s="114"/>
      <c r="G44" s="114"/>
      <c r="H44" s="114"/>
      <c r="I44" s="114"/>
      <c r="J44" s="114"/>
      <c r="K44" s="114"/>
      <c r="L44" s="114"/>
      <c r="M44" s="114"/>
      <c r="N44" s="114"/>
    </row>
    <row r="45" spans="1:14" s="21" customFormat="1" ht="11.45" customHeight="1" thickBot="1">
      <c r="A45" s="116"/>
      <c r="B45" s="116"/>
      <c r="C45" s="116"/>
      <c r="D45" s="116"/>
      <c r="E45" s="116"/>
      <c r="F45" s="237"/>
      <c r="G45" s="116"/>
      <c r="H45" s="116"/>
      <c r="I45" s="116"/>
      <c r="J45" s="116"/>
      <c r="K45" s="116"/>
      <c r="L45" s="116"/>
      <c r="M45" s="116"/>
      <c r="N45" s="116"/>
    </row>
    <row r="46" spans="1:14" s="32" customFormat="1" ht="11.45" customHeight="1">
      <c r="A46" s="117"/>
      <c r="B46" s="117"/>
      <c r="C46" s="117"/>
      <c r="D46" s="117"/>
      <c r="E46" s="117"/>
      <c r="F46" s="413" t="s">
        <v>5</v>
      </c>
      <c r="G46" s="413"/>
      <c r="H46" s="413"/>
      <c r="I46" s="117"/>
      <c r="J46" s="411" t="s">
        <v>293</v>
      </c>
      <c r="K46" s="411"/>
      <c r="L46" s="411"/>
      <c r="M46" s="117"/>
      <c r="N46" s="47" t="s">
        <v>20</v>
      </c>
    </row>
    <row r="47" spans="1:14" s="32" customFormat="1" ht="11.45" customHeight="1">
      <c r="A47" s="117"/>
      <c r="B47" s="117"/>
      <c r="C47" s="117"/>
      <c r="D47" s="117"/>
      <c r="E47" s="117"/>
      <c r="F47" s="412" t="s">
        <v>287</v>
      </c>
      <c r="G47" s="412"/>
      <c r="H47" s="412"/>
      <c r="I47" s="117"/>
      <c r="J47" s="410" t="s">
        <v>287</v>
      </c>
      <c r="K47" s="410"/>
      <c r="L47" s="410"/>
      <c r="M47" s="117"/>
      <c r="N47" s="47" t="s">
        <v>1</v>
      </c>
    </row>
    <row r="48" spans="1:14" s="21" customFormat="1" ht="11.45" customHeight="1">
      <c r="A48" s="247" t="s">
        <v>91</v>
      </c>
      <c r="B48" s="248"/>
      <c r="C48" s="248"/>
      <c r="D48" s="248" t="s">
        <v>0</v>
      </c>
      <c r="E48" s="91"/>
      <c r="F48" s="396">
        <v>2018</v>
      </c>
      <c r="G48" s="397"/>
      <c r="H48" s="396">
        <v>2017</v>
      </c>
      <c r="I48" s="398"/>
      <c r="J48" s="396">
        <v>2018</v>
      </c>
      <c r="K48" s="397"/>
      <c r="L48" s="396">
        <v>2017</v>
      </c>
      <c r="M48" s="398"/>
      <c r="N48" s="397">
        <v>2017</v>
      </c>
    </row>
    <row r="49" spans="1:14" s="21" customFormat="1" ht="11.45" customHeight="1">
      <c r="A49" s="249"/>
      <c r="B49" s="91"/>
      <c r="C49" s="91"/>
      <c r="D49" s="91"/>
      <c r="E49" s="91"/>
      <c r="F49" s="91"/>
      <c r="G49" s="91"/>
      <c r="H49" s="250"/>
      <c r="I49" s="91"/>
      <c r="J49" s="91"/>
      <c r="K49" s="91"/>
      <c r="L49" s="91"/>
      <c r="M49" s="91"/>
      <c r="N49" s="91"/>
    </row>
    <row r="50" spans="1:14" s="21" customFormat="1" ht="11.45" customHeight="1">
      <c r="A50" s="82" t="s">
        <v>0</v>
      </c>
      <c r="B50" s="82" t="s">
        <v>175</v>
      </c>
      <c r="C50" s="83"/>
      <c r="D50" s="177"/>
      <c r="E50" s="83"/>
      <c r="F50" s="58">
        <v>-132.9</v>
      </c>
      <c r="G50" s="59"/>
      <c r="H50" s="58">
        <v>-158.19999999999999</v>
      </c>
      <c r="I50" s="83"/>
      <c r="J50" s="58">
        <v>-272.315</v>
      </c>
      <c r="K50" s="83"/>
      <c r="L50" s="58">
        <v>-304</v>
      </c>
      <c r="M50" s="83"/>
      <c r="N50" s="58">
        <v>-624.5</v>
      </c>
    </row>
    <row r="51" spans="1:14" s="21" customFormat="1" ht="11.45" customHeight="1">
      <c r="A51" s="82" t="s">
        <v>0</v>
      </c>
      <c r="B51" s="82" t="s">
        <v>176</v>
      </c>
      <c r="C51" s="83"/>
      <c r="D51" s="178" t="s">
        <v>0</v>
      </c>
      <c r="E51" s="83"/>
      <c r="F51" s="58">
        <v>-5.9850000000000003</v>
      </c>
      <c r="G51" s="58"/>
      <c r="H51" s="58">
        <v>-7.5</v>
      </c>
      <c r="I51" s="83"/>
      <c r="J51" s="58">
        <v>-10.513</v>
      </c>
      <c r="K51" s="83"/>
      <c r="L51" s="58">
        <v>-14.2</v>
      </c>
      <c r="M51" s="83"/>
      <c r="N51" s="58">
        <v>-29.4</v>
      </c>
    </row>
    <row r="52" spans="1:14" s="21" customFormat="1" ht="11.45" customHeight="1">
      <c r="A52" s="251" t="s">
        <v>0</v>
      </c>
      <c r="B52" s="251" t="s">
        <v>167</v>
      </c>
      <c r="C52" s="251"/>
      <c r="D52" s="252"/>
      <c r="E52" s="83"/>
      <c r="F52" s="58">
        <v>-8.6999999999999993</v>
      </c>
      <c r="G52" s="58">
        <v>11</v>
      </c>
      <c r="H52" s="58">
        <v>-9</v>
      </c>
      <c r="I52" s="83"/>
      <c r="J52" s="58">
        <v>-25.582999999999998</v>
      </c>
      <c r="K52" s="83"/>
      <c r="L52" s="58">
        <v>-17.899999999999999</v>
      </c>
      <c r="M52" s="83"/>
      <c r="N52" s="58">
        <v>-36</v>
      </c>
    </row>
    <row r="53" spans="1:14" s="175" customFormat="1" ht="11.45" customHeight="1">
      <c r="A53" s="159"/>
      <c r="B53" s="159" t="s">
        <v>173</v>
      </c>
      <c r="C53" s="159"/>
      <c r="D53" s="253"/>
      <c r="E53" s="159"/>
      <c r="F53" s="254">
        <f>SUM(F50:F52)</f>
        <v>-147.58500000000001</v>
      </c>
      <c r="G53" s="57"/>
      <c r="H53" s="254">
        <f>SUM(H50:H52)</f>
        <v>-174.7</v>
      </c>
      <c r="I53" s="159"/>
      <c r="J53" s="254">
        <f>SUM(J50:J52)</f>
        <v>-308.41099999999994</v>
      </c>
      <c r="K53" s="159"/>
      <c r="L53" s="254">
        <f>SUM(L50:L52)-0.1</f>
        <v>-336.2</v>
      </c>
      <c r="M53" s="159"/>
      <c r="N53" s="254">
        <f>SUM(N50:N52)-0.1</f>
        <v>-690</v>
      </c>
    </row>
    <row r="54" spans="1:14" s="21" customFormat="1" ht="11.45" customHeight="1">
      <c r="A54" s="42" t="s">
        <v>0</v>
      </c>
      <c r="B54" s="42" t="s">
        <v>154</v>
      </c>
      <c r="C54" s="42"/>
      <c r="D54" s="42"/>
      <c r="E54" s="117"/>
      <c r="F54" s="58">
        <f>+F17</f>
        <v>81.3</v>
      </c>
      <c r="G54" s="130"/>
      <c r="H54" s="58">
        <v>43.8</v>
      </c>
      <c r="I54" s="117"/>
      <c r="J54" s="278">
        <f>+J17</f>
        <v>135</v>
      </c>
      <c r="K54" s="117"/>
      <c r="L54" s="58">
        <v>77.400000000000006</v>
      </c>
      <c r="M54" s="117"/>
      <c r="N54" s="58">
        <v>213.4</v>
      </c>
    </row>
    <row r="55" spans="1:14" s="21" customFormat="1" ht="11.45" customHeight="1">
      <c r="A55" s="42" t="s">
        <v>0</v>
      </c>
      <c r="B55" s="42" t="s">
        <v>65</v>
      </c>
      <c r="C55" s="42"/>
      <c r="D55" s="42"/>
      <c r="E55" s="117"/>
      <c r="F55" s="59">
        <v>2.9020000000000001</v>
      </c>
      <c r="G55" s="130"/>
      <c r="H55" s="59">
        <v>3</v>
      </c>
      <c r="I55" s="117"/>
      <c r="J55" s="59">
        <v>4.4860000000000007</v>
      </c>
      <c r="K55" s="117"/>
      <c r="L55" s="58">
        <v>6.2</v>
      </c>
      <c r="M55" s="117"/>
      <c r="N55" s="59">
        <v>11.8</v>
      </c>
    </row>
    <row r="56" spans="1:14" s="21" customFormat="1" ht="11.45" customHeight="1">
      <c r="A56" s="220"/>
      <c r="B56" s="45" t="s">
        <v>195</v>
      </c>
      <c r="C56" s="45"/>
      <c r="D56" s="45"/>
      <c r="E56" s="219"/>
      <c r="F56" s="60">
        <f>SUM(F53:F55)</f>
        <v>-63.38300000000001</v>
      </c>
      <c r="G56" s="255"/>
      <c r="H56" s="60">
        <f>SUM(H53:H55)</f>
        <v>-127.89999999999998</v>
      </c>
      <c r="I56" s="219"/>
      <c r="J56" s="60">
        <f>SUM(J53:J55)</f>
        <v>-168.92499999999995</v>
      </c>
      <c r="K56" s="219"/>
      <c r="L56" s="60">
        <f>SUM(L53:L55)</f>
        <v>-252.59999999999997</v>
      </c>
      <c r="M56" s="219"/>
      <c r="N56" s="60">
        <f>SUM(N53:N55)+0.1</f>
        <v>-464.7</v>
      </c>
    </row>
    <row r="57" spans="1:14" s="21" customFormat="1" ht="11.45" customHeight="1">
      <c r="A57" s="42"/>
      <c r="B57" s="42"/>
      <c r="C57" s="42"/>
      <c r="D57" s="42"/>
      <c r="E57" s="117"/>
      <c r="F57" s="58"/>
      <c r="G57" s="130"/>
      <c r="H57" s="58"/>
      <c r="I57" s="117"/>
      <c r="J57" s="117"/>
      <c r="K57" s="117"/>
      <c r="L57" s="117"/>
      <c r="M57" s="117"/>
      <c r="N57" s="117"/>
    </row>
    <row r="58" spans="1:14" s="21" customFormat="1" ht="11.45" customHeight="1">
      <c r="A58" s="42"/>
      <c r="B58" s="42"/>
      <c r="C58" s="42"/>
      <c r="D58" s="42"/>
      <c r="E58" s="118"/>
      <c r="F58" s="126"/>
      <c r="G58" s="127"/>
      <c r="H58" s="126"/>
      <c r="I58" s="118"/>
      <c r="J58" s="118"/>
      <c r="K58" s="118"/>
      <c r="L58" s="375"/>
      <c r="M58" s="118"/>
      <c r="N58" s="118"/>
    </row>
    <row r="59" spans="1:14" s="21" customFormat="1" ht="15" customHeight="1">
      <c r="A59" s="216" t="s">
        <v>237</v>
      </c>
      <c r="B59" s="215"/>
      <c r="C59" s="215"/>
      <c r="D59" s="215"/>
      <c r="E59" s="114"/>
      <c r="F59" s="114"/>
      <c r="G59" s="114"/>
      <c r="H59" s="376"/>
      <c r="I59" s="114"/>
      <c r="J59" s="114"/>
      <c r="K59" s="114"/>
      <c r="L59" s="377"/>
      <c r="M59" s="114"/>
      <c r="N59" s="114"/>
    </row>
    <row r="60" spans="1:14" s="21" customFormat="1" ht="11.45" customHeight="1">
      <c r="A60" s="132"/>
      <c r="B60" s="43"/>
      <c r="C60" s="43"/>
      <c r="D60" s="43"/>
      <c r="E60" s="43"/>
      <c r="F60" s="256"/>
      <c r="G60" s="43"/>
      <c r="H60" s="378"/>
      <c r="I60" s="43"/>
      <c r="J60" s="43"/>
      <c r="K60" s="43"/>
      <c r="L60" s="43"/>
      <c r="M60" s="43"/>
      <c r="N60" s="43"/>
    </row>
    <row r="61" spans="1:14" s="21" customFormat="1" ht="11.45" customHeight="1" thickBot="1">
      <c r="A61" s="116" t="s">
        <v>187</v>
      </c>
      <c r="B61" s="116"/>
      <c r="C61" s="116"/>
      <c r="D61" s="116"/>
      <c r="E61" s="116"/>
      <c r="F61" s="237"/>
      <c r="G61" s="116"/>
      <c r="H61" s="116"/>
      <c r="I61" s="116"/>
      <c r="J61" s="116"/>
      <c r="K61" s="116"/>
      <c r="L61" s="116"/>
      <c r="M61" s="116"/>
      <c r="N61" s="116"/>
    </row>
    <row r="62" spans="1:14" s="32" customFormat="1" ht="11.45" customHeight="1">
      <c r="A62" s="117"/>
      <c r="B62" s="117"/>
      <c r="C62" s="117"/>
      <c r="D62" s="117"/>
      <c r="E62" s="117"/>
      <c r="F62" s="413" t="s">
        <v>5</v>
      </c>
      <c r="G62" s="413"/>
      <c r="H62" s="413"/>
      <c r="I62" s="117"/>
      <c r="J62" s="411" t="s">
        <v>293</v>
      </c>
      <c r="K62" s="411"/>
      <c r="L62" s="411"/>
      <c r="M62" s="117"/>
      <c r="N62" s="47" t="s">
        <v>20</v>
      </c>
    </row>
    <row r="63" spans="1:14" s="32" customFormat="1" ht="11.45" customHeight="1">
      <c r="A63" s="117"/>
      <c r="B63" s="117"/>
      <c r="C63" s="117"/>
      <c r="D63" s="117"/>
      <c r="E63" s="117"/>
      <c r="F63" s="412" t="s">
        <v>287</v>
      </c>
      <c r="G63" s="412"/>
      <c r="H63" s="412"/>
      <c r="I63" s="117"/>
      <c r="J63" s="410" t="s">
        <v>287</v>
      </c>
      <c r="K63" s="410"/>
      <c r="L63" s="410"/>
      <c r="M63" s="117"/>
      <c r="N63" s="47" t="s">
        <v>1</v>
      </c>
    </row>
    <row r="64" spans="1:14" s="21" customFormat="1" ht="11.45" customHeight="1">
      <c r="A64" s="46" t="s">
        <v>91</v>
      </c>
      <c r="B64" s="44"/>
      <c r="C64" s="44"/>
      <c r="D64" s="44"/>
      <c r="E64" s="42"/>
      <c r="F64" s="388">
        <v>2018</v>
      </c>
      <c r="G64" s="392"/>
      <c r="H64" s="390">
        <v>2017</v>
      </c>
      <c r="I64" s="395"/>
      <c r="J64" s="394">
        <v>2018</v>
      </c>
      <c r="K64" s="304"/>
      <c r="L64" s="394">
        <v>2017</v>
      </c>
      <c r="M64" s="395"/>
      <c r="N64" s="304">
        <v>2017</v>
      </c>
    </row>
    <row r="65" spans="1:14" s="22" customFormat="1" ht="15" customHeight="1">
      <c r="A65" s="42"/>
      <c r="B65" s="42" t="s">
        <v>63</v>
      </c>
      <c r="C65" s="42"/>
      <c r="D65" s="42"/>
      <c r="E65" s="42"/>
      <c r="F65" s="59">
        <v>-53.9</v>
      </c>
      <c r="G65" s="59"/>
      <c r="H65" s="59">
        <v>-77.900000000000006</v>
      </c>
      <c r="I65" s="42"/>
      <c r="J65" s="278">
        <v>-94.2</v>
      </c>
      <c r="K65" s="42"/>
      <c r="L65" s="59">
        <v>-147.1</v>
      </c>
      <c r="M65" s="42"/>
      <c r="N65" s="59">
        <v>-366.4</v>
      </c>
    </row>
    <row r="66" spans="1:14" s="21" customFormat="1" ht="11.45" customHeight="1">
      <c r="A66" s="42"/>
      <c r="B66" s="42" t="s">
        <v>207</v>
      </c>
      <c r="C66" s="42"/>
      <c r="D66" s="42"/>
      <c r="E66" s="42"/>
      <c r="F66" s="59">
        <f>-69.7-F67</f>
        <v>-61.800000000000004</v>
      </c>
      <c r="G66" s="59"/>
      <c r="H66" s="59">
        <v>-0.4</v>
      </c>
      <c r="I66" s="42"/>
      <c r="J66" s="278">
        <f>-97.7-J67</f>
        <v>-89.8</v>
      </c>
      <c r="K66" s="42"/>
      <c r="L66" s="59">
        <v>-0.4</v>
      </c>
      <c r="M66" s="42"/>
      <c r="N66" s="59">
        <v>-0.4</v>
      </c>
    </row>
    <row r="67" spans="1:14" s="21" customFormat="1" ht="11.45" customHeight="1">
      <c r="A67" s="42"/>
      <c r="B67" s="42" t="s">
        <v>181</v>
      </c>
      <c r="C67" s="44"/>
      <c r="D67" s="44"/>
      <c r="E67" s="42"/>
      <c r="F67" s="59">
        <v>-7.9</v>
      </c>
      <c r="G67" s="58"/>
      <c r="H67" s="59">
        <v>-2.2000000000000002</v>
      </c>
      <c r="I67" s="42"/>
      <c r="J67" s="278">
        <f>0+F67</f>
        <v>-7.9</v>
      </c>
      <c r="K67" s="42"/>
      <c r="L67" s="59">
        <v>-3.5</v>
      </c>
      <c r="M67" s="42"/>
      <c r="N67" s="59">
        <v>-59.4</v>
      </c>
    </row>
    <row r="68" spans="1:14" s="21" customFormat="1" ht="11.45" customHeight="1">
      <c r="A68" s="220"/>
      <c r="B68" s="45" t="s">
        <v>174</v>
      </c>
      <c r="C68" s="44"/>
      <c r="D68" s="44"/>
      <c r="E68" s="42"/>
      <c r="F68" s="60">
        <f>SUM(F65:F67)</f>
        <v>-123.60000000000001</v>
      </c>
      <c r="G68" s="58"/>
      <c r="H68" s="60">
        <f>SUM(H65:H67)</f>
        <v>-80.500000000000014</v>
      </c>
      <c r="I68" s="42"/>
      <c r="J68" s="60">
        <f>SUM(J65:J67)</f>
        <v>-191.9</v>
      </c>
      <c r="K68" s="42"/>
      <c r="L68" s="60">
        <f>SUM(L65:L67)-0.1</f>
        <v>-151.1</v>
      </c>
      <c r="M68" s="42"/>
      <c r="N68" s="60">
        <f>SUM(N65:N67)-0.1</f>
        <v>-426.29999999999995</v>
      </c>
    </row>
    <row r="69" spans="1:14" s="21" customFormat="1" ht="11.45" customHeight="1">
      <c r="A69" s="42"/>
      <c r="B69" s="41"/>
      <c r="C69" s="42"/>
      <c r="D69" s="42"/>
      <c r="E69" s="42"/>
      <c r="F69" s="57"/>
      <c r="G69" s="58"/>
      <c r="H69" s="57"/>
      <c r="I69" s="42"/>
      <c r="J69" s="42"/>
      <c r="K69" s="42"/>
      <c r="L69" s="42"/>
      <c r="M69" s="42"/>
      <c r="N69" s="57"/>
    </row>
    <row r="70" spans="1:14" s="21" customFormat="1" ht="11.45" customHeight="1">
      <c r="A70" s="42"/>
      <c r="B70" s="41" t="s">
        <v>238</v>
      </c>
      <c r="C70" s="42"/>
      <c r="D70" s="42"/>
      <c r="E70" s="42"/>
      <c r="F70" s="57"/>
      <c r="G70" s="58"/>
      <c r="H70" s="57"/>
      <c r="I70" s="42"/>
      <c r="J70" s="42"/>
      <c r="K70" s="42"/>
      <c r="L70" s="42"/>
      <c r="M70" s="42"/>
      <c r="N70" s="57"/>
    </row>
    <row r="71" spans="1:14" s="21" customFormat="1" ht="11.45" customHeight="1">
      <c r="A71" s="42"/>
      <c r="B71" s="42" t="s">
        <v>63</v>
      </c>
      <c r="C71" s="42"/>
      <c r="D71" s="42"/>
      <c r="E71" s="42"/>
      <c r="F71" s="59">
        <v>-104.61199999999999</v>
      </c>
      <c r="G71" s="58"/>
      <c r="H71" s="59">
        <f>+H65</f>
        <v>-77.900000000000006</v>
      </c>
      <c r="I71" s="42"/>
      <c r="J71" s="278">
        <f>-76.3+F71</f>
        <v>-180.91199999999998</v>
      </c>
      <c r="K71" s="42"/>
      <c r="L71" s="59">
        <f>+L65</f>
        <v>-147.1</v>
      </c>
      <c r="M71" s="42"/>
      <c r="N71" s="59">
        <v>-366.4</v>
      </c>
    </row>
    <row r="72" spans="1:14" s="21" customFormat="1" ht="11.45" customHeight="1">
      <c r="A72" s="42"/>
      <c r="B72" s="42" t="s">
        <v>207</v>
      </c>
      <c r="C72" s="42"/>
      <c r="D72" s="42"/>
      <c r="E72" s="42"/>
      <c r="F72" s="59">
        <v>0</v>
      </c>
      <c r="G72" s="58"/>
      <c r="H72" s="59">
        <f t="shared" ref="H72:H73" si="0">+H66</f>
        <v>-0.4</v>
      </c>
      <c r="I72" s="371"/>
      <c r="J72" s="371">
        <v>0</v>
      </c>
      <c r="K72" s="42"/>
      <c r="L72" s="59">
        <f>+L66</f>
        <v>-0.4</v>
      </c>
      <c r="M72" s="42"/>
      <c r="N72" s="59">
        <v>-0.4</v>
      </c>
    </row>
    <row r="73" spans="1:14" s="21" customFormat="1" ht="11.45" customHeight="1">
      <c r="A73" s="42"/>
      <c r="B73" s="42" t="s">
        <v>181</v>
      </c>
      <c r="C73" s="42"/>
      <c r="D73" s="42"/>
      <c r="E73" s="42"/>
      <c r="F73" s="59">
        <v>0</v>
      </c>
      <c r="G73" s="58"/>
      <c r="H73" s="59">
        <f t="shared" si="0"/>
        <v>-2.2000000000000002</v>
      </c>
      <c r="I73" s="371"/>
      <c r="J73" s="371">
        <v>0</v>
      </c>
      <c r="K73" s="42"/>
      <c r="L73" s="59">
        <f>+L67</f>
        <v>-3.5</v>
      </c>
      <c r="M73" s="42"/>
      <c r="N73" s="59">
        <f>+N67</f>
        <v>-59.4</v>
      </c>
    </row>
    <row r="74" spans="1:14" s="21" customFormat="1" ht="11.45" customHeight="1">
      <c r="A74" s="220"/>
      <c r="B74" s="45" t="s">
        <v>174</v>
      </c>
      <c r="C74" s="220"/>
      <c r="D74" s="220"/>
      <c r="E74" s="42"/>
      <c r="F74" s="60">
        <f>SUM(F71:F73)</f>
        <v>-104.61199999999999</v>
      </c>
      <c r="H74" s="60">
        <f>SUM(H71:H73)</f>
        <v>-80.500000000000014</v>
      </c>
      <c r="J74" s="60">
        <f>SUM(J71:J73)</f>
        <v>-180.91199999999998</v>
      </c>
      <c r="L74" s="60">
        <f>SUM(L71:L73)</f>
        <v>-151</v>
      </c>
      <c r="N74" s="60">
        <f>SUM(N71:N73)</f>
        <v>-426.19999999999993</v>
      </c>
    </row>
    <row r="75" spans="1:14" s="21" customFormat="1" ht="11.45" customHeight="1">
      <c r="A75" s="42"/>
      <c r="B75" s="41"/>
      <c r="C75" s="42"/>
      <c r="D75" s="42"/>
      <c r="E75" s="42"/>
      <c r="F75" s="57"/>
      <c r="H75" s="57"/>
      <c r="N75" s="57"/>
    </row>
    <row r="76" spans="1:14" s="21" customFormat="1" ht="11.45" customHeight="1">
      <c r="A76" s="42"/>
      <c r="B76" s="41"/>
      <c r="C76" s="42"/>
      <c r="D76" s="42"/>
      <c r="E76" s="42"/>
      <c r="F76" s="57"/>
      <c r="H76" s="57"/>
      <c r="N76" s="57"/>
    </row>
    <row r="77" spans="1:14" s="21" customFormat="1" ht="11.45" customHeight="1">
      <c r="A77" s="42"/>
      <c r="B77" s="41"/>
      <c r="C77" s="42"/>
      <c r="D77" s="42"/>
      <c r="E77" s="42"/>
      <c r="F77" s="339"/>
      <c r="G77" s="58"/>
      <c r="H77" s="57"/>
      <c r="I77" s="42"/>
      <c r="J77" s="42"/>
      <c r="K77" s="42"/>
      <c r="L77" s="42"/>
      <c r="M77" s="42"/>
      <c r="N77" s="57"/>
    </row>
    <row r="78" spans="1:14" s="21" customFormat="1" ht="11.45" customHeight="1">
      <c r="A78" s="42"/>
      <c r="B78" s="41"/>
      <c r="C78" s="42"/>
      <c r="D78" s="42"/>
      <c r="E78" s="42"/>
      <c r="F78" s="57"/>
      <c r="G78" s="58"/>
      <c r="H78" s="57"/>
      <c r="I78" s="42"/>
      <c r="J78" s="42"/>
      <c r="K78" s="42"/>
      <c r="L78" s="42"/>
      <c r="M78" s="42"/>
      <c r="N78" s="42"/>
    </row>
    <row r="79" spans="1:14" s="21" customFormat="1" ht="11.45" customHeight="1" thickBot="1">
      <c r="A79" s="116" t="s">
        <v>188</v>
      </c>
      <c r="B79" s="116"/>
      <c r="C79" s="116"/>
      <c r="D79" s="116"/>
      <c r="E79" s="116"/>
      <c r="F79" s="237"/>
      <c r="G79" s="116"/>
      <c r="H79" s="116"/>
      <c r="I79" s="116"/>
      <c r="J79" s="116"/>
      <c r="K79" s="116"/>
      <c r="L79" s="116"/>
      <c r="M79" s="116"/>
      <c r="N79" s="116"/>
    </row>
    <row r="80" spans="1:14" s="32" customFormat="1" ht="11.45" customHeight="1">
      <c r="A80" s="117"/>
      <c r="B80" s="117"/>
      <c r="C80" s="117"/>
      <c r="D80" s="117"/>
      <c r="E80" s="117"/>
      <c r="F80" s="413" t="s">
        <v>5</v>
      </c>
      <c r="G80" s="413"/>
      <c r="H80" s="413"/>
      <c r="I80" s="117"/>
      <c r="J80" s="411" t="s">
        <v>293</v>
      </c>
      <c r="K80" s="411"/>
      <c r="L80" s="411"/>
      <c r="M80" s="117"/>
      <c r="N80" s="47" t="s">
        <v>20</v>
      </c>
    </row>
    <row r="81" spans="1:14" s="32" customFormat="1" ht="11.45" customHeight="1">
      <c r="A81" s="117"/>
      <c r="B81" s="117"/>
      <c r="C81" s="117"/>
      <c r="D81" s="117"/>
      <c r="E81" s="117"/>
      <c r="F81" s="412" t="s">
        <v>287</v>
      </c>
      <c r="G81" s="412"/>
      <c r="H81" s="412"/>
      <c r="I81" s="117"/>
      <c r="J81" s="410" t="s">
        <v>287</v>
      </c>
      <c r="K81" s="410"/>
      <c r="L81" s="410"/>
      <c r="M81" s="117"/>
      <c r="N81" s="47" t="s">
        <v>1</v>
      </c>
    </row>
    <row r="82" spans="1:14" s="21" customFormat="1" ht="11.45" customHeight="1">
      <c r="A82" s="46" t="s">
        <v>91</v>
      </c>
      <c r="B82" s="44"/>
      <c r="C82" s="44"/>
      <c r="D82" s="44"/>
      <c r="E82" s="42"/>
      <c r="F82" s="388">
        <v>2018</v>
      </c>
      <c r="G82" s="392"/>
      <c r="H82" s="390">
        <v>2017</v>
      </c>
      <c r="I82" s="395"/>
      <c r="J82" s="304">
        <v>2018</v>
      </c>
      <c r="K82" s="304"/>
      <c r="L82" s="304">
        <v>2017</v>
      </c>
      <c r="M82" s="395"/>
      <c r="N82" s="304">
        <v>2017</v>
      </c>
    </row>
    <row r="83" spans="1:14" s="21" customFormat="1" ht="11.45" customHeight="1">
      <c r="A83" s="139"/>
      <c r="B83" s="42"/>
      <c r="C83" s="42"/>
      <c r="D83" s="42"/>
      <c r="E83" s="42"/>
      <c r="F83" s="67" t="s">
        <v>0</v>
      </c>
      <c r="G83" s="67"/>
      <c r="H83" s="67"/>
      <c r="I83" s="42"/>
      <c r="J83" s="42"/>
      <c r="K83" s="42"/>
      <c r="L83" s="42"/>
      <c r="M83" s="42"/>
      <c r="N83" s="42"/>
    </row>
    <row r="84" spans="1:14" s="21" customFormat="1" ht="11.45" customHeight="1">
      <c r="A84" s="43"/>
      <c r="B84" s="43" t="s">
        <v>64</v>
      </c>
      <c r="C84" s="43"/>
      <c r="D84" s="43"/>
      <c r="E84" s="42"/>
      <c r="F84" s="58">
        <v>-51.283000000000001</v>
      </c>
      <c r="G84" s="58"/>
      <c r="H84" s="58">
        <v>-59.56</v>
      </c>
      <c r="I84" s="42"/>
      <c r="J84" s="58">
        <v>-104.402</v>
      </c>
      <c r="K84" s="42"/>
      <c r="L84" s="58">
        <v>-113.2</v>
      </c>
      <c r="M84" s="42"/>
      <c r="N84" s="58">
        <v>-226</v>
      </c>
    </row>
    <row r="85" spans="1:14" s="21" customFormat="1" ht="11.45" customHeight="1">
      <c r="A85" s="251"/>
      <c r="B85" s="44" t="s">
        <v>99</v>
      </c>
      <c r="C85" s="251"/>
      <c r="D85" s="252"/>
      <c r="E85" s="83"/>
      <c r="F85" s="97">
        <v>33.488999999999997</v>
      </c>
      <c r="G85" s="58"/>
      <c r="H85" s="97">
        <v>16.7</v>
      </c>
      <c r="I85" s="83"/>
      <c r="J85" s="97">
        <v>47.873999999999995</v>
      </c>
      <c r="K85" s="83"/>
      <c r="L85" s="58">
        <v>25.8</v>
      </c>
      <c r="M85" s="83"/>
      <c r="N85" s="97">
        <v>71.599999999999994</v>
      </c>
    </row>
    <row r="86" spans="1:14" s="21" customFormat="1" ht="16.5" customHeight="1">
      <c r="A86" s="220"/>
      <c r="B86" s="45" t="s">
        <v>174</v>
      </c>
      <c r="C86" s="44"/>
      <c r="D86" s="44"/>
      <c r="E86" s="42"/>
      <c r="F86" s="60">
        <f>SUM(F84:F85)</f>
        <v>-17.794000000000004</v>
      </c>
      <c r="G86" s="58"/>
      <c r="H86" s="60">
        <f>SUM(H84:H85)</f>
        <v>-42.86</v>
      </c>
      <c r="I86" s="42"/>
      <c r="J86" s="60">
        <f>SUM(J84:J85)</f>
        <v>-56.528000000000006</v>
      </c>
      <c r="K86" s="42"/>
      <c r="L86" s="60">
        <f>SUM(L84:L85)</f>
        <v>-87.4</v>
      </c>
      <c r="M86" s="42"/>
      <c r="N86" s="60">
        <f>SUM(N84:N85)</f>
        <v>-154.4</v>
      </c>
    </row>
    <row r="87" spans="1:14" s="21" customFormat="1" ht="11.45" customHeight="1">
      <c r="A87" s="43"/>
      <c r="B87" s="43"/>
      <c r="C87" s="43"/>
      <c r="D87" s="43"/>
      <c r="E87" s="43"/>
      <c r="F87" s="163"/>
      <c r="G87" s="128"/>
      <c r="H87" s="170"/>
      <c r="I87" s="43"/>
      <c r="J87" s="43"/>
      <c r="K87" s="43"/>
      <c r="L87" s="43"/>
      <c r="M87" s="43"/>
      <c r="N87" s="43"/>
    </row>
    <row r="88" spans="1:14" s="21" customFormat="1" ht="11.45" customHeight="1" thickBot="1">
      <c r="A88" s="261" t="s">
        <v>191</v>
      </c>
      <c r="B88" s="116"/>
      <c r="C88" s="116"/>
      <c r="D88" s="116"/>
      <c r="E88" s="116"/>
      <c r="F88" s="138"/>
      <c r="G88" s="128"/>
      <c r="H88" s="128"/>
      <c r="I88" s="116"/>
      <c r="J88" s="116"/>
      <c r="K88" s="116"/>
      <c r="L88" s="116"/>
      <c r="M88" s="116"/>
      <c r="N88" s="116"/>
    </row>
    <row r="89" spans="1:14" s="32" customFormat="1" ht="11.45" customHeight="1">
      <c r="A89" s="117"/>
      <c r="B89" s="117"/>
      <c r="C89" s="117"/>
      <c r="D89" s="117"/>
      <c r="E89" s="117"/>
      <c r="F89" s="415" t="s">
        <v>5</v>
      </c>
      <c r="G89" s="413"/>
      <c r="H89" s="413"/>
      <c r="I89" s="117"/>
      <c r="J89" s="411" t="s">
        <v>293</v>
      </c>
      <c r="K89" s="411"/>
      <c r="L89" s="411"/>
      <c r="M89" s="117"/>
      <c r="N89" s="47" t="s">
        <v>20</v>
      </c>
    </row>
    <row r="90" spans="1:14" s="32" customFormat="1" ht="11.45" customHeight="1">
      <c r="A90" s="117"/>
      <c r="B90" s="117"/>
      <c r="C90" s="117"/>
      <c r="D90" s="117"/>
      <c r="E90" s="117"/>
      <c r="F90" s="412" t="s">
        <v>287</v>
      </c>
      <c r="G90" s="412"/>
      <c r="H90" s="412"/>
      <c r="I90" s="117"/>
      <c r="J90" s="410" t="s">
        <v>287</v>
      </c>
      <c r="K90" s="410"/>
      <c r="L90" s="410"/>
      <c r="M90" s="117"/>
      <c r="N90" s="47" t="s">
        <v>1</v>
      </c>
    </row>
    <row r="91" spans="1:14" s="21" customFormat="1" ht="11.45" customHeight="1">
      <c r="A91" s="46" t="s">
        <v>91</v>
      </c>
      <c r="B91" s="44"/>
      <c r="C91" s="44"/>
      <c r="D91" s="44"/>
      <c r="E91" s="42"/>
      <c r="F91" s="388">
        <v>2018</v>
      </c>
      <c r="G91" s="392"/>
      <c r="H91" s="390">
        <v>2017</v>
      </c>
      <c r="I91" s="395"/>
      <c r="J91" s="304">
        <v>2018</v>
      </c>
      <c r="K91" s="304"/>
      <c r="L91" s="304">
        <v>2017</v>
      </c>
      <c r="M91" s="395"/>
      <c r="N91" s="304">
        <v>2017</v>
      </c>
    </row>
    <row r="92" spans="1:14" s="21" customFormat="1" ht="11.45" customHeight="1">
      <c r="A92" s="139"/>
      <c r="B92" s="42"/>
      <c r="C92" s="42"/>
      <c r="D92" s="42"/>
      <c r="E92" s="42"/>
      <c r="F92" s="67" t="s">
        <v>0</v>
      </c>
      <c r="G92" s="67"/>
      <c r="H92" s="67"/>
      <c r="I92" s="42"/>
      <c r="J92" s="42"/>
      <c r="K92" s="42"/>
      <c r="L92" s="42"/>
      <c r="M92" s="42"/>
      <c r="N92" s="42"/>
    </row>
    <row r="93" spans="1:14" s="21" customFormat="1" ht="11.45" customHeight="1">
      <c r="A93" s="42"/>
      <c r="B93" s="42" t="s">
        <v>205</v>
      </c>
      <c r="C93" s="42"/>
      <c r="D93" s="42"/>
      <c r="E93" s="42"/>
      <c r="F93" s="58">
        <v>0</v>
      </c>
      <c r="G93" s="58"/>
      <c r="H93" s="58">
        <v>-9.9</v>
      </c>
      <c r="I93" s="42"/>
      <c r="J93" s="278">
        <f>0+F93</f>
        <v>0</v>
      </c>
      <c r="K93" s="42"/>
      <c r="L93" s="58">
        <v>-9.9</v>
      </c>
      <c r="M93" s="42"/>
      <c r="N93" s="270">
        <v>-40.6</v>
      </c>
    </row>
    <row r="94" spans="1:14" s="22" customFormat="1" ht="11.45" customHeight="1">
      <c r="A94" s="42"/>
      <c r="B94" s="42" t="s">
        <v>182</v>
      </c>
      <c r="C94" s="44"/>
      <c r="D94" s="44"/>
      <c r="E94" s="42"/>
      <c r="F94" s="59">
        <v>0</v>
      </c>
      <c r="G94" s="59"/>
      <c r="H94" s="59">
        <v>0</v>
      </c>
      <c r="I94" s="42"/>
      <c r="J94" s="278">
        <f>0+F94</f>
        <v>0</v>
      </c>
      <c r="K94" s="42"/>
      <c r="L94" s="59">
        <v>0</v>
      </c>
      <c r="M94" s="59"/>
      <c r="N94" s="278">
        <v>-53.6</v>
      </c>
    </row>
    <row r="95" spans="1:14" s="21" customFormat="1" ht="15.75" customHeight="1">
      <c r="A95" s="220"/>
      <c r="B95" s="45" t="s">
        <v>174</v>
      </c>
      <c r="C95" s="44"/>
      <c r="D95" s="44"/>
      <c r="E95" s="42"/>
      <c r="F95" s="60">
        <f>SUM(F93:F94)</f>
        <v>0</v>
      </c>
      <c r="G95" s="58"/>
      <c r="H95" s="60">
        <f>SUM(H93:H94)</f>
        <v>-9.9</v>
      </c>
      <c r="I95" s="42"/>
      <c r="J95" s="60">
        <f>SUM(J93:J94)</f>
        <v>0</v>
      </c>
      <c r="K95" s="42"/>
      <c r="L95" s="60">
        <f>SUM(L93:L94)</f>
        <v>-9.9</v>
      </c>
      <c r="M95" s="42"/>
      <c r="N95" s="60">
        <f>SUM(N93:N94)</f>
        <v>-94.2</v>
      </c>
    </row>
    <row r="96" spans="1:14" s="21" customFormat="1" ht="11.45" customHeight="1">
      <c r="A96" s="42"/>
      <c r="B96" s="41"/>
      <c r="C96" s="42"/>
      <c r="D96" s="42"/>
      <c r="E96" s="42"/>
      <c r="F96" s="57"/>
      <c r="G96" s="58"/>
      <c r="H96" s="57"/>
      <c r="I96" s="42"/>
      <c r="J96" s="42"/>
      <c r="K96" s="42"/>
      <c r="L96" s="42"/>
      <c r="M96" s="42"/>
      <c r="N96" s="42"/>
    </row>
    <row r="97" spans="1:14" s="21" customFormat="1" ht="11.45" customHeight="1">
      <c r="A97" s="42"/>
      <c r="B97" s="41"/>
      <c r="C97" s="42"/>
      <c r="D97" s="42"/>
      <c r="E97" s="42"/>
      <c r="F97" s="57"/>
      <c r="G97" s="58"/>
      <c r="H97" s="57"/>
      <c r="I97" s="42"/>
      <c r="J97" s="42"/>
      <c r="K97" s="42"/>
      <c r="L97" s="42"/>
      <c r="M97" s="42"/>
      <c r="N97" s="42"/>
    </row>
    <row r="98" spans="1:14" s="21" customFormat="1" ht="11.25" customHeight="1" thickBot="1">
      <c r="A98" s="116" t="s">
        <v>194</v>
      </c>
      <c r="B98" s="116"/>
      <c r="C98" s="116"/>
      <c r="D98" s="116"/>
      <c r="E98" s="116"/>
      <c r="F98" s="237"/>
      <c r="G98" s="116"/>
      <c r="H98" s="116"/>
      <c r="I98" s="116"/>
      <c r="J98" s="116"/>
      <c r="K98" s="116"/>
      <c r="L98" s="116"/>
      <c r="M98" s="116"/>
      <c r="N98" s="116"/>
    </row>
    <row r="99" spans="1:14" s="21" customFormat="1" ht="11.25" customHeight="1">
      <c r="A99" s="117"/>
      <c r="B99" s="117"/>
      <c r="C99" s="117"/>
      <c r="D99" s="117"/>
      <c r="E99" s="117"/>
      <c r="F99" s="413" t="s">
        <v>5</v>
      </c>
      <c r="G99" s="413"/>
      <c r="H99" s="413"/>
      <c r="I99" s="117"/>
      <c r="J99" s="411" t="s">
        <v>293</v>
      </c>
      <c r="K99" s="411"/>
      <c r="L99" s="411"/>
      <c r="M99" s="117"/>
      <c r="N99" s="47" t="s">
        <v>20</v>
      </c>
    </row>
    <row r="100" spans="1:14" s="21" customFormat="1" ht="11.25" customHeight="1">
      <c r="A100" s="117"/>
      <c r="B100" s="117"/>
      <c r="C100" s="117"/>
      <c r="D100" s="117"/>
      <c r="E100" s="117"/>
      <c r="F100" s="412" t="s">
        <v>287</v>
      </c>
      <c r="G100" s="412"/>
      <c r="H100" s="412"/>
      <c r="I100" s="117"/>
      <c r="J100" s="410" t="s">
        <v>287</v>
      </c>
      <c r="K100" s="410"/>
      <c r="L100" s="410"/>
      <c r="M100" s="117"/>
      <c r="N100" s="47" t="s">
        <v>1</v>
      </c>
    </row>
    <row r="101" spans="1:14" s="21" customFormat="1" ht="14.25" customHeight="1">
      <c r="A101" s="46" t="s">
        <v>91</v>
      </c>
      <c r="B101" s="44"/>
      <c r="C101" s="44"/>
      <c r="D101" s="44"/>
      <c r="E101" s="42"/>
      <c r="F101" s="388">
        <v>2018</v>
      </c>
      <c r="G101" s="392"/>
      <c r="H101" s="390">
        <v>2017</v>
      </c>
      <c r="I101" s="395"/>
      <c r="J101" s="304">
        <v>2018</v>
      </c>
      <c r="K101" s="304"/>
      <c r="L101" s="304">
        <v>2017</v>
      </c>
      <c r="M101" s="395"/>
      <c r="N101" s="304">
        <v>2017</v>
      </c>
    </row>
    <row r="102" spans="1:14" s="21" customFormat="1" ht="11.25" customHeight="1">
      <c r="A102" s="139"/>
      <c r="B102" s="42" t="s">
        <v>0</v>
      </c>
      <c r="C102" s="42"/>
      <c r="D102" s="42"/>
      <c r="E102" s="42"/>
      <c r="F102" s="59"/>
      <c r="G102" s="59"/>
      <c r="H102" s="194"/>
      <c r="I102" s="59"/>
      <c r="J102" s="59"/>
      <c r="K102" s="59"/>
      <c r="L102" s="59"/>
      <c r="M102" s="59"/>
      <c r="N102" s="59"/>
    </row>
    <row r="103" spans="1:14" s="21" customFormat="1" ht="11.25" customHeight="1">
      <c r="A103" s="42"/>
      <c r="B103" s="42" t="s">
        <v>217</v>
      </c>
      <c r="C103" s="42"/>
      <c r="D103" s="42"/>
      <c r="E103" s="42"/>
      <c r="F103" s="59">
        <v>0.42399999999999999</v>
      </c>
      <c r="G103" s="59"/>
      <c r="H103" s="59">
        <v>-0.3</v>
      </c>
      <c r="I103" s="59"/>
      <c r="J103" s="59">
        <v>-0.89900000000000002</v>
      </c>
      <c r="K103" s="59"/>
      <c r="L103" s="59">
        <v>-0.7</v>
      </c>
      <c r="M103" s="59"/>
      <c r="N103" s="59">
        <v>-34.5</v>
      </c>
    </row>
    <row r="104" spans="1:14" s="21" customFormat="1" ht="11.25" customHeight="1">
      <c r="A104" s="42"/>
      <c r="B104" s="42" t="s">
        <v>210</v>
      </c>
      <c r="C104" s="42"/>
      <c r="D104" s="42"/>
      <c r="E104" s="42"/>
      <c r="F104" s="59">
        <v>0</v>
      </c>
      <c r="G104" s="59"/>
      <c r="H104" s="59">
        <v>0</v>
      </c>
      <c r="I104" s="59"/>
      <c r="J104" s="59">
        <v>0</v>
      </c>
      <c r="K104" s="59"/>
      <c r="L104" s="59">
        <v>0</v>
      </c>
      <c r="M104" s="59"/>
      <c r="N104" s="59">
        <v>-21.8</v>
      </c>
    </row>
    <row r="105" spans="1:14" s="21" customFormat="1" ht="11.25" customHeight="1">
      <c r="A105" s="42"/>
      <c r="B105" s="42" t="s">
        <v>218</v>
      </c>
      <c r="C105" s="42"/>
      <c r="D105" s="42"/>
      <c r="E105" s="42"/>
      <c r="F105" s="59">
        <v>0</v>
      </c>
      <c r="G105" s="59"/>
      <c r="H105" s="59">
        <v>0</v>
      </c>
      <c r="I105" s="59"/>
      <c r="J105" s="59">
        <v>0</v>
      </c>
      <c r="K105" s="59"/>
      <c r="L105" s="59">
        <v>0</v>
      </c>
      <c r="M105" s="59"/>
      <c r="N105" s="59">
        <v>-14.4</v>
      </c>
    </row>
    <row r="106" spans="1:14" s="21" customFormat="1" ht="11.25" customHeight="1">
      <c r="A106" s="42"/>
      <c r="B106" s="42" t="s">
        <v>221</v>
      </c>
      <c r="C106" s="42"/>
      <c r="D106" s="42"/>
      <c r="E106" s="42"/>
      <c r="F106" s="59">
        <v>1.071</v>
      </c>
      <c r="G106" s="59"/>
      <c r="H106" s="59">
        <v>11.2</v>
      </c>
      <c r="I106" s="59"/>
      <c r="J106" s="59">
        <v>7.1449999999999996</v>
      </c>
      <c r="K106" s="59"/>
      <c r="L106" s="59">
        <v>2.8</v>
      </c>
      <c r="M106" s="59"/>
      <c r="N106" s="59">
        <v>-2.4</v>
      </c>
    </row>
    <row r="107" spans="1:14" s="21" customFormat="1" ht="11.45" customHeight="1">
      <c r="A107" s="42"/>
      <c r="B107" s="42" t="s">
        <v>118</v>
      </c>
      <c r="C107" s="44"/>
      <c r="D107" s="44"/>
      <c r="E107" s="42"/>
      <c r="F107" s="59">
        <v>-5.8460000000000001</v>
      </c>
      <c r="G107" s="59"/>
      <c r="H107" s="59">
        <v>-7.5</v>
      </c>
      <c r="I107" s="59"/>
      <c r="J107" s="59">
        <v>-6.7430000000000003</v>
      </c>
      <c r="K107" s="59"/>
      <c r="L107" s="59">
        <v>-7.5</v>
      </c>
      <c r="M107" s="59"/>
      <c r="N107" s="59">
        <v>-9.8000000000000007</v>
      </c>
    </row>
    <row r="108" spans="1:14" s="21" customFormat="1" ht="11.45" customHeight="1">
      <c r="A108" s="220"/>
      <c r="B108" s="45" t="s">
        <v>174</v>
      </c>
      <c r="C108" s="44"/>
      <c r="D108" s="44"/>
      <c r="E108" s="42"/>
      <c r="F108" s="60">
        <f>SUM(F102:F107)</f>
        <v>-4.351</v>
      </c>
      <c r="G108" s="58"/>
      <c r="H108" s="60">
        <f>SUM(H102:H107)</f>
        <v>3.3999999999999986</v>
      </c>
      <c r="I108" s="42"/>
      <c r="J108" s="60">
        <f>SUM(J102:J107)</f>
        <v>-0.49700000000000077</v>
      </c>
      <c r="K108" s="42"/>
      <c r="L108" s="60">
        <f>SUM(L102:L107)</f>
        <v>-5.4</v>
      </c>
      <c r="M108" s="42"/>
      <c r="N108" s="60">
        <f>SUM(N102:N107)+0.1</f>
        <v>-82.800000000000011</v>
      </c>
    </row>
    <row r="109" spans="1:14" s="21" customFormat="1" ht="15" customHeight="1">
      <c r="A109" s="42"/>
      <c r="B109" s="41"/>
      <c r="C109" s="42"/>
      <c r="D109" s="42"/>
      <c r="E109" s="42"/>
      <c r="F109" s="57"/>
      <c r="G109" s="58"/>
      <c r="H109" s="57"/>
      <c r="I109" s="42"/>
      <c r="J109" s="42"/>
      <c r="K109" s="42"/>
      <c r="L109" s="42"/>
      <c r="M109" s="42"/>
      <c r="N109" s="42"/>
    </row>
    <row r="110" spans="1:14" s="21" customFormat="1" ht="15" customHeight="1">
      <c r="A110" s="216" t="s">
        <v>239</v>
      </c>
      <c r="C110" s="42"/>
      <c r="D110" s="42"/>
      <c r="E110" s="42"/>
      <c r="F110" s="57"/>
      <c r="G110" s="58"/>
      <c r="H110" s="57"/>
      <c r="I110" s="42"/>
      <c r="J110" s="42"/>
      <c r="K110" s="42"/>
      <c r="L110" s="42"/>
      <c r="M110" s="42"/>
      <c r="N110" s="42"/>
    </row>
    <row r="111" spans="1:14" s="21" customFormat="1" ht="11.45" customHeight="1">
      <c r="A111" s="221"/>
      <c r="B111" s="43"/>
      <c r="C111" s="43"/>
      <c r="D111" s="43"/>
      <c r="E111" s="43"/>
      <c r="F111" s="128"/>
      <c r="G111" s="128"/>
      <c r="H111" s="128"/>
      <c r="I111" s="43"/>
      <c r="J111" s="43"/>
      <c r="K111" s="43"/>
      <c r="L111" s="43"/>
      <c r="M111" s="43"/>
      <c r="N111" s="43"/>
    </row>
    <row r="112" spans="1:14" s="21" customFormat="1" ht="15" customHeight="1">
      <c r="A112" s="216" t="s">
        <v>240</v>
      </c>
      <c r="B112" s="215"/>
      <c r="C112" s="215"/>
      <c r="D112" s="215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</row>
    <row r="113" spans="1:14" s="21" customFormat="1" ht="11.45" customHeight="1">
      <c r="A113" s="132"/>
      <c r="B113" s="43"/>
      <c r="C113" s="43"/>
      <c r="D113" s="43"/>
      <c r="E113" s="43"/>
      <c r="F113" s="135"/>
      <c r="G113" s="128"/>
      <c r="H113" s="128"/>
      <c r="I113" s="43"/>
      <c r="J113" s="43"/>
      <c r="K113" s="43"/>
      <c r="L113" s="43"/>
      <c r="M113" s="43"/>
      <c r="N113" s="43"/>
    </row>
    <row r="114" spans="1:14" s="21" customFormat="1" ht="11.45" customHeight="1" thickBot="1">
      <c r="A114" s="116" t="s">
        <v>96</v>
      </c>
      <c r="B114" s="116"/>
      <c r="C114" s="116"/>
      <c r="D114" s="116"/>
      <c r="E114" s="116"/>
      <c r="F114" s="138"/>
      <c r="G114" s="138"/>
      <c r="H114" s="138"/>
      <c r="I114" s="116"/>
      <c r="J114" s="116"/>
      <c r="K114" s="116"/>
      <c r="L114" s="116"/>
      <c r="M114" s="116"/>
      <c r="N114" s="116"/>
    </row>
    <row r="115" spans="1:14" s="32" customFormat="1" ht="11.45" customHeight="1">
      <c r="A115" s="117"/>
      <c r="B115" s="117"/>
      <c r="C115" s="117"/>
      <c r="D115" s="117"/>
      <c r="E115" s="117"/>
      <c r="F115" s="413" t="s">
        <v>5</v>
      </c>
      <c r="G115" s="413"/>
      <c r="H115" s="413"/>
      <c r="I115" s="117"/>
      <c r="J115" s="411" t="s">
        <v>293</v>
      </c>
      <c r="K115" s="411"/>
      <c r="L115" s="411"/>
      <c r="M115" s="117"/>
      <c r="N115" s="47" t="s">
        <v>20</v>
      </c>
    </row>
    <row r="116" spans="1:14" s="32" customFormat="1" ht="11.45" customHeight="1">
      <c r="A116" s="117"/>
      <c r="B116" s="117"/>
      <c r="C116" s="117"/>
      <c r="D116" s="117"/>
      <c r="E116" s="117"/>
      <c r="F116" s="412" t="s">
        <v>287</v>
      </c>
      <c r="G116" s="412"/>
      <c r="H116" s="412"/>
      <c r="I116" s="117"/>
      <c r="J116" s="410" t="s">
        <v>287</v>
      </c>
      <c r="K116" s="410"/>
      <c r="L116" s="410"/>
      <c r="M116" s="117"/>
      <c r="N116" s="47" t="s">
        <v>1</v>
      </c>
    </row>
    <row r="117" spans="1:14" s="21" customFormat="1" ht="15" customHeight="1">
      <c r="A117" s="46" t="s">
        <v>91</v>
      </c>
      <c r="B117" s="44"/>
      <c r="C117" s="44"/>
      <c r="D117" s="44"/>
      <c r="E117" s="42"/>
      <c r="F117" s="169">
        <v>2018</v>
      </c>
      <c r="G117" s="393"/>
      <c r="H117" s="121">
        <v>2017</v>
      </c>
      <c r="I117" s="42"/>
      <c r="J117" s="220">
        <v>2018</v>
      </c>
      <c r="K117" s="220"/>
      <c r="L117" s="220">
        <v>2017</v>
      </c>
      <c r="M117" s="42"/>
      <c r="N117" s="213">
        <v>2017</v>
      </c>
    </row>
    <row r="118" spans="1:14" s="21" customFormat="1" ht="11.45" customHeight="1">
      <c r="A118" s="139"/>
      <c r="B118" s="42"/>
      <c r="C118" s="42"/>
      <c r="D118" s="42"/>
      <c r="E118" s="42"/>
      <c r="F118" s="67" t="s">
        <v>0</v>
      </c>
      <c r="G118" s="67"/>
      <c r="H118" s="67"/>
      <c r="I118" s="42"/>
      <c r="J118" s="42"/>
      <c r="K118" s="42"/>
      <c r="L118" s="42"/>
      <c r="M118" s="42"/>
      <c r="N118" s="42"/>
    </row>
    <row r="119" spans="1:14" s="21" customFormat="1" ht="11.45" customHeight="1">
      <c r="A119" s="43"/>
      <c r="B119" s="43" t="s">
        <v>62</v>
      </c>
      <c r="C119" s="43"/>
      <c r="D119" s="43"/>
      <c r="E119" s="42"/>
      <c r="F119" s="58">
        <v>-16.98</v>
      </c>
      <c r="G119" s="58"/>
      <c r="H119" s="58">
        <v>-15.8</v>
      </c>
      <c r="I119" s="42"/>
      <c r="J119" s="58">
        <v>-34.070999999999998</v>
      </c>
      <c r="K119" s="42"/>
      <c r="L119" s="58">
        <v>-30.4</v>
      </c>
      <c r="M119" s="42"/>
      <c r="N119" s="58">
        <v>-64.400000000000006</v>
      </c>
    </row>
    <row r="120" spans="1:14" s="21" customFormat="1" ht="11.45" customHeight="1">
      <c r="A120" s="43"/>
      <c r="B120" s="43" t="s">
        <v>61</v>
      </c>
      <c r="C120" s="43"/>
      <c r="D120" s="43"/>
      <c r="E120" s="42"/>
      <c r="F120" s="59">
        <v>1.653</v>
      </c>
      <c r="G120" s="58"/>
      <c r="H120" s="59">
        <v>1</v>
      </c>
      <c r="I120" s="42"/>
      <c r="J120" s="59">
        <v>2.9870000000000001</v>
      </c>
      <c r="K120" s="42"/>
      <c r="L120" s="58">
        <v>2.2999999999999998</v>
      </c>
      <c r="M120" s="42"/>
      <c r="N120" s="59">
        <v>4.8</v>
      </c>
    </row>
    <row r="121" spans="1:14" s="21" customFormat="1" ht="11.45" customHeight="1">
      <c r="A121" s="43"/>
      <c r="B121" s="44" t="s">
        <v>60</v>
      </c>
      <c r="C121" s="44"/>
      <c r="D121" s="44"/>
      <c r="E121" s="42"/>
      <c r="F121" s="59">
        <v>0</v>
      </c>
      <c r="G121" s="58"/>
      <c r="H121" s="59">
        <v>0</v>
      </c>
      <c r="I121" s="42"/>
      <c r="J121" s="278">
        <v>0</v>
      </c>
      <c r="K121" s="42"/>
      <c r="L121" s="58">
        <v>1.8</v>
      </c>
      <c r="M121" s="42"/>
      <c r="N121" s="59">
        <v>1.8</v>
      </c>
    </row>
    <row r="122" spans="1:14" s="175" customFormat="1" ht="11.45" customHeight="1">
      <c r="A122" s="45"/>
      <c r="B122" s="218" t="s">
        <v>42</v>
      </c>
      <c r="C122" s="218"/>
      <c r="D122" s="218"/>
      <c r="E122" s="41"/>
      <c r="F122" s="60">
        <f>SUM(F119:F121)</f>
        <v>-15.327</v>
      </c>
      <c r="G122" s="56"/>
      <c r="H122" s="60">
        <f>SUM(H119:H121)</f>
        <v>-14.8</v>
      </c>
      <c r="I122" s="41"/>
      <c r="J122" s="60">
        <f>SUM(J119:J121)</f>
        <v>-31.083999999999996</v>
      </c>
      <c r="K122" s="41"/>
      <c r="L122" s="60">
        <f>SUM(L119:L121)</f>
        <v>-26.299999999999997</v>
      </c>
      <c r="M122" s="41"/>
      <c r="N122" s="60">
        <f>SUM(N119:N121)</f>
        <v>-57.800000000000011</v>
      </c>
    </row>
    <row r="123" spans="1:14" s="21" customFormat="1" ht="11.45" customHeight="1">
      <c r="A123" s="221"/>
      <c r="B123" s="43"/>
      <c r="C123" s="43"/>
      <c r="D123" s="43"/>
      <c r="E123" s="43"/>
      <c r="F123" s="163"/>
      <c r="G123" s="128"/>
      <c r="H123" s="128"/>
      <c r="I123" s="43"/>
      <c r="J123" s="43"/>
      <c r="K123" s="43"/>
      <c r="L123" s="43"/>
      <c r="M123" s="43"/>
      <c r="N123" s="43"/>
    </row>
    <row r="124" spans="1:14" s="21" customFormat="1" ht="11.45" customHeight="1">
      <c r="A124" s="42"/>
      <c r="B124" s="42"/>
      <c r="C124" s="42"/>
      <c r="D124" s="42"/>
      <c r="E124" s="43"/>
      <c r="F124" s="130"/>
      <c r="G124" s="128"/>
      <c r="H124" s="129"/>
      <c r="I124" s="43"/>
      <c r="J124" s="43"/>
      <c r="K124" s="43"/>
      <c r="L124" s="43"/>
      <c r="M124" s="43"/>
      <c r="N124" s="43"/>
    </row>
    <row r="125" spans="1:14" s="21" customFormat="1" ht="15" customHeight="1">
      <c r="A125" s="216" t="s">
        <v>241</v>
      </c>
      <c r="B125" s="215"/>
      <c r="C125" s="215"/>
      <c r="D125" s="215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</row>
    <row r="126" spans="1:14" s="21" customFormat="1" ht="11.45" customHeight="1">
      <c r="A126" s="132"/>
      <c r="B126" s="43"/>
      <c r="C126" s="43"/>
      <c r="D126" s="43"/>
      <c r="E126" s="43"/>
      <c r="F126" s="135"/>
      <c r="G126" s="128"/>
      <c r="H126" s="128"/>
      <c r="I126" s="43"/>
      <c r="J126" s="43"/>
      <c r="K126" s="43"/>
      <c r="L126" s="43"/>
      <c r="M126" s="43"/>
      <c r="N126" s="43"/>
    </row>
    <row r="127" spans="1:14" s="21" customFormat="1" ht="11.45" customHeight="1" thickBot="1">
      <c r="A127" s="116" t="s">
        <v>98</v>
      </c>
      <c r="B127" s="116"/>
      <c r="C127" s="116"/>
      <c r="D127" s="116"/>
      <c r="E127" s="116"/>
      <c r="F127" s="138"/>
      <c r="G127" s="138"/>
      <c r="H127" s="138"/>
      <c r="I127" s="116"/>
      <c r="J127" s="116"/>
      <c r="K127" s="116"/>
      <c r="L127" s="116"/>
      <c r="M127" s="116"/>
      <c r="N127" s="116"/>
    </row>
    <row r="128" spans="1:14" s="32" customFormat="1" ht="11.45" customHeight="1">
      <c r="A128" s="117"/>
      <c r="B128" s="117"/>
      <c r="C128" s="117"/>
      <c r="D128" s="117"/>
      <c r="E128" s="117"/>
      <c r="F128" s="413" t="s">
        <v>5</v>
      </c>
      <c r="G128" s="413"/>
      <c r="H128" s="413"/>
      <c r="I128" s="117"/>
      <c r="J128" s="411" t="s">
        <v>293</v>
      </c>
      <c r="K128" s="411"/>
      <c r="L128" s="411"/>
      <c r="M128" s="117"/>
      <c r="N128" s="47" t="s">
        <v>20</v>
      </c>
    </row>
    <row r="129" spans="1:14" s="32" customFormat="1" ht="11.45" customHeight="1">
      <c r="A129" s="117"/>
      <c r="B129" s="117"/>
      <c r="C129" s="117"/>
      <c r="D129" s="117"/>
      <c r="E129" s="117"/>
      <c r="F129" s="412" t="s">
        <v>287</v>
      </c>
      <c r="G129" s="412"/>
      <c r="H129" s="412"/>
      <c r="I129" s="117"/>
      <c r="J129" s="410" t="s">
        <v>287</v>
      </c>
      <c r="K129" s="410"/>
      <c r="L129" s="410"/>
      <c r="M129" s="117"/>
      <c r="N129" s="47" t="s">
        <v>1</v>
      </c>
    </row>
    <row r="130" spans="1:14" s="21" customFormat="1" ht="15.75" customHeight="1">
      <c r="A130" s="46" t="s">
        <v>91</v>
      </c>
      <c r="B130" s="44"/>
      <c r="C130" s="44"/>
      <c r="D130" s="44"/>
      <c r="E130" s="42"/>
      <c r="F130" s="169">
        <v>2018</v>
      </c>
      <c r="G130" s="393"/>
      <c r="H130" s="121">
        <v>2017</v>
      </c>
      <c r="I130" s="42"/>
      <c r="J130" s="220">
        <v>2018</v>
      </c>
      <c r="K130" s="220"/>
      <c r="L130" s="220">
        <v>2017</v>
      </c>
      <c r="M130" s="42"/>
      <c r="N130" s="213">
        <v>2017</v>
      </c>
    </row>
    <row r="131" spans="1:14" s="21" customFormat="1" ht="11.45" customHeight="1">
      <c r="A131" s="139"/>
      <c r="B131" s="42"/>
      <c r="C131" s="42"/>
      <c r="D131" s="42"/>
      <c r="E131" s="42"/>
      <c r="F131" s="67" t="s">
        <v>0</v>
      </c>
      <c r="G131" s="67"/>
      <c r="H131" s="67"/>
      <c r="I131" s="42"/>
      <c r="J131" s="42"/>
      <c r="K131" s="42"/>
      <c r="L131" s="42"/>
      <c r="M131" s="42"/>
      <c r="N131" s="42"/>
    </row>
    <row r="132" spans="1:14" s="21" customFormat="1" ht="11.45" customHeight="1">
      <c r="A132" s="43"/>
      <c r="B132" s="43" t="s">
        <v>59</v>
      </c>
      <c r="C132" s="43"/>
      <c r="D132" s="43"/>
      <c r="E132" s="42"/>
      <c r="F132" s="59">
        <v>0.433</v>
      </c>
      <c r="G132" s="58"/>
      <c r="H132" s="59">
        <v>-0.3</v>
      </c>
      <c r="I132" s="42"/>
      <c r="J132" s="59">
        <v>0.77899999999999991</v>
      </c>
      <c r="K132" s="42"/>
      <c r="L132" s="59">
        <v>0.5</v>
      </c>
      <c r="M132" s="42"/>
      <c r="N132" s="59">
        <v>1.4</v>
      </c>
    </row>
    <row r="133" spans="1:14" s="21" customFormat="1" ht="11.45" customHeight="1">
      <c r="A133" s="43"/>
      <c r="B133" s="257" t="s">
        <v>87</v>
      </c>
      <c r="C133" s="257"/>
      <c r="D133" s="257"/>
      <c r="E133" s="42"/>
      <c r="F133" s="59">
        <v>0.27700000000000002</v>
      </c>
      <c r="G133" s="58"/>
      <c r="H133" s="59">
        <v>-3.2</v>
      </c>
      <c r="I133" s="42"/>
      <c r="J133" s="59">
        <v>-1.4239999999999999</v>
      </c>
      <c r="K133" s="42"/>
      <c r="L133" s="59">
        <v>-2.8</v>
      </c>
      <c r="M133" s="42"/>
      <c r="N133" s="59">
        <v>-7.3</v>
      </c>
    </row>
    <row r="134" spans="1:14" s="21" customFormat="1" ht="11.45" customHeight="1">
      <c r="A134" s="43"/>
      <c r="B134" s="43" t="s">
        <v>58</v>
      </c>
      <c r="C134" s="44"/>
      <c r="D134" s="44"/>
      <c r="E134" s="42"/>
      <c r="F134" s="59">
        <v>-1.44</v>
      </c>
      <c r="G134" s="58"/>
      <c r="H134" s="59">
        <v>-1.7</v>
      </c>
      <c r="I134" s="42"/>
      <c r="J134" s="59">
        <v>-3.0990000000000002</v>
      </c>
      <c r="K134" s="42"/>
      <c r="L134" s="59">
        <v>4.0999999999999996</v>
      </c>
      <c r="M134" s="42"/>
      <c r="N134" s="59">
        <v>0</v>
      </c>
    </row>
    <row r="135" spans="1:14" s="175" customFormat="1" ht="11.45" customHeight="1">
      <c r="A135" s="45"/>
      <c r="B135" s="45" t="s">
        <v>42</v>
      </c>
      <c r="C135" s="218"/>
      <c r="D135" s="218"/>
      <c r="E135" s="41"/>
      <c r="F135" s="60">
        <f>SUM(F132:F134)</f>
        <v>-0.73</v>
      </c>
      <c r="G135" s="56"/>
      <c r="H135" s="60">
        <f>SUM(H132:H134)-0.1</f>
        <v>-5.3</v>
      </c>
      <c r="I135" s="41"/>
      <c r="J135" s="60">
        <f>SUM(J132:J134)</f>
        <v>-3.7440000000000002</v>
      </c>
      <c r="K135" s="41"/>
      <c r="L135" s="60">
        <f>SUM(L132:L134)</f>
        <v>1.7999999999999998</v>
      </c>
      <c r="M135" s="41"/>
      <c r="N135" s="60">
        <f>SUM(N132:N134)-0.1</f>
        <v>-6</v>
      </c>
    </row>
    <row r="136" spans="1:14" s="29" customFormat="1" ht="11.45" customHeight="1">
      <c r="A136" s="221"/>
      <c r="B136" s="43"/>
      <c r="C136" s="43"/>
      <c r="D136" s="43"/>
      <c r="E136" s="43"/>
      <c r="F136" s="163"/>
      <c r="G136" s="128"/>
      <c r="H136" s="128"/>
      <c r="I136" s="43"/>
      <c r="J136" s="43"/>
      <c r="K136" s="43"/>
      <c r="L136" s="43"/>
      <c r="M136" s="43"/>
      <c r="N136" s="43"/>
    </row>
    <row r="137" spans="1:14" s="21" customFormat="1" ht="11.45" customHeight="1">
      <c r="A137" s="221"/>
      <c r="B137" s="43"/>
      <c r="C137" s="43"/>
      <c r="D137" s="43"/>
      <c r="E137" s="43"/>
      <c r="F137" s="163"/>
      <c r="G137" s="128"/>
      <c r="H137" s="128"/>
      <c r="I137" s="43"/>
      <c r="J137" s="43"/>
      <c r="K137" s="43"/>
      <c r="L137" s="43"/>
      <c r="M137" s="43"/>
      <c r="N137" s="43"/>
    </row>
    <row r="138" spans="1:14" s="21" customFormat="1" ht="15" customHeight="1">
      <c r="A138" s="216" t="s">
        <v>242</v>
      </c>
      <c r="B138" s="215"/>
      <c r="C138" s="215"/>
      <c r="D138" s="215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</row>
    <row r="139" spans="1:14" s="21" customFormat="1" ht="11.45" customHeight="1">
      <c r="A139" s="132"/>
      <c r="B139" s="43"/>
      <c r="C139" s="43"/>
      <c r="D139" s="43"/>
      <c r="E139" s="43"/>
      <c r="F139" s="135"/>
      <c r="G139" s="128"/>
      <c r="H139" s="128"/>
      <c r="I139" s="43"/>
      <c r="J139" s="43"/>
      <c r="K139" s="43"/>
      <c r="L139" s="43"/>
      <c r="M139" s="43"/>
      <c r="N139" s="43"/>
    </row>
    <row r="140" spans="1:14" s="21" customFormat="1" ht="11.45" customHeight="1" thickBot="1">
      <c r="A140" s="116" t="s">
        <v>198</v>
      </c>
      <c r="B140" s="116"/>
      <c r="C140" s="116"/>
      <c r="D140" s="116"/>
      <c r="E140" s="116"/>
      <c r="F140" s="138"/>
      <c r="G140" s="138"/>
      <c r="H140" s="138"/>
      <c r="I140" s="116"/>
      <c r="J140" s="116"/>
      <c r="K140" s="116"/>
      <c r="L140" s="116"/>
      <c r="M140" s="116"/>
      <c r="N140" s="116"/>
    </row>
    <row r="141" spans="1:14" s="32" customFormat="1" ht="11.45" customHeight="1">
      <c r="A141" s="117"/>
      <c r="B141" s="117"/>
      <c r="C141" s="117"/>
      <c r="D141" s="117"/>
      <c r="E141" s="117"/>
      <c r="F141" s="413" t="s">
        <v>5</v>
      </c>
      <c r="G141" s="413"/>
      <c r="H141" s="413"/>
      <c r="I141" s="117"/>
      <c r="J141" s="411" t="s">
        <v>293</v>
      </c>
      <c r="K141" s="411"/>
      <c r="L141" s="411"/>
      <c r="M141" s="117"/>
      <c r="N141" s="47" t="s">
        <v>20</v>
      </c>
    </row>
    <row r="142" spans="1:14" s="32" customFormat="1" ht="11.45" customHeight="1">
      <c r="A142" s="117"/>
      <c r="B142" s="117"/>
      <c r="C142" s="117"/>
      <c r="D142" s="117"/>
      <c r="E142" s="117"/>
      <c r="F142" s="412" t="s">
        <v>287</v>
      </c>
      <c r="G142" s="412"/>
      <c r="H142" s="412"/>
      <c r="I142" s="117"/>
      <c r="J142" s="410" t="s">
        <v>287</v>
      </c>
      <c r="K142" s="410"/>
      <c r="L142" s="410"/>
      <c r="M142" s="117"/>
      <c r="N142" s="47" t="s">
        <v>1</v>
      </c>
    </row>
    <row r="143" spans="1:14" s="21" customFormat="1" ht="15" customHeight="1">
      <c r="A143" s="46" t="s">
        <v>91</v>
      </c>
      <c r="B143" s="44"/>
      <c r="C143" s="44"/>
      <c r="D143" s="44"/>
      <c r="E143" s="42"/>
      <c r="F143" s="169">
        <v>2018</v>
      </c>
      <c r="G143" s="393"/>
      <c r="H143" s="121">
        <v>2017</v>
      </c>
      <c r="I143" s="42"/>
      <c r="J143" s="220">
        <v>2018</v>
      </c>
      <c r="K143" s="220"/>
      <c r="L143" s="220">
        <v>2017</v>
      </c>
      <c r="M143" s="42"/>
      <c r="N143" s="213">
        <v>2017</v>
      </c>
    </row>
    <row r="144" spans="1:14" s="21" customFormat="1" ht="11.45" customHeight="1">
      <c r="A144" s="139"/>
      <c r="B144" s="42"/>
      <c r="C144" s="42"/>
      <c r="D144" s="42"/>
      <c r="E144" s="42"/>
      <c r="F144" s="67" t="s">
        <v>0</v>
      </c>
      <c r="G144" s="67"/>
      <c r="H144" s="67"/>
      <c r="I144" s="42"/>
      <c r="J144" s="42"/>
      <c r="K144" s="42"/>
      <c r="L144" s="42"/>
      <c r="M144" s="42"/>
      <c r="N144" s="42"/>
    </row>
    <row r="145" spans="1:14" s="21" customFormat="1" ht="11.45" customHeight="1">
      <c r="A145" s="43"/>
      <c r="B145" s="43" t="s">
        <v>196</v>
      </c>
      <c r="C145" s="43"/>
      <c r="D145" s="43"/>
      <c r="E145" s="42"/>
      <c r="F145" s="59">
        <v>-4.4000000000000004</v>
      </c>
      <c r="G145" s="58"/>
      <c r="H145" s="59">
        <v>-5.3</v>
      </c>
      <c r="I145" s="42"/>
      <c r="J145" s="59">
        <v>-14.5</v>
      </c>
      <c r="K145" s="42"/>
      <c r="L145" s="59">
        <v>-9.1</v>
      </c>
      <c r="M145" s="42"/>
      <c r="N145" s="59">
        <v>-12.3</v>
      </c>
    </row>
    <row r="146" spans="1:14" s="21" customFormat="1" ht="11.45" customHeight="1">
      <c r="A146" s="43"/>
      <c r="B146" s="96" t="s">
        <v>215</v>
      </c>
      <c r="C146" s="96"/>
      <c r="D146" s="96"/>
      <c r="E146" s="42"/>
      <c r="F146" s="59">
        <v>0</v>
      </c>
      <c r="G146" s="58"/>
      <c r="H146" s="59">
        <v>10.6</v>
      </c>
      <c r="I146" s="42"/>
      <c r="J146" s="278">
        <v>0</v>
      </c>
      <c r="K146" s="42"/>
      <c r="L146" s="59">
        <v>10.9</v>
      </c>
      <c r="M146" s="42"/>
      <c r="N146" s="59">
        <v>-42.9</v>
      </c>
    </row>
    <row r="147" spans="1:14" s="175" customFormat="1" ht="11.45" customHeight="1">
      <c r="A147" s="45"/>
      <c r="B147" s="218" t="s">
        <v>42</v>
      </c>
      <c r="C147" s="218"/>
      <c r="D147" s="218"/>
      <c r="E147" s="41"/>
      <c r="F147" s="60">
        <f>SUM(F145:F146)</f>
        <v>-4.4000000000000004</v>
      </c>
      <c r="G147" s="56"/>
      <c r="H147" s="60">
        <f>SUM(H145:H146)</f>
        <v>5.3</v>
      </c>
      <c r="I147" s="41"/>
      <c r="J147" s="60">
        <f>SUM(J145:J146)</f>
        <v>-14.5</v>
      </c>
      <c r="K147" s="41"/>
      <c r="L147" s="60">
        <f>SUM(L145:L146)</f>
        <v>1.8000000000000007</v>
      </c>
      <c r="M147" s="41"/>
      <c r="N147" s="60">
        <f>SUM(N145:N146)</f>
        <v>-55.2</v>
      </c>
    </row>
    <row r="148" spans="1:14" s="21" customFormat="1" ht="11.45" customHeight="1">
      <c r="A148" s="221"/>
      <c r="B148" s="43"/>
      <c r="C148" s="43"/>
      <c r="D148" s="43"/>
      <c r="E148" s="43"/>
      <c r="F148" s="163"/>
      <c r="G148" s="128"/>
      <c r="H148" s="128"/>
      <c r="I148" s="43"/>
      <c r="J148" s="43"/>
      <c r="K148" s="43"/>
      <c r="L148" s="43"/>
      <c r="M148" s="43"/>
      <c r="N148" s="43"/>
    </row>
    <row r="149" spans="1:14" s="21" customFormat="1" ht="11.45" customHeight="1">
      <c r="A149" s="42"/>
      <c r="B149" s="42"/>
      <c r="C149" s="42"/>
      <c r="D149" s="42"/>
      <c r="E149" s="43"/>
      <c r="F149" s="130"/>
      <c r="G149" s="128"/>
      <c r="H149" s="129"/>
      <c r="I149" s="43"/>
      <c r="J149" s="43"/>
      <c r="K149" s="43"/>
      <c r="L149" s="43"/>
      <c r="M149" s="43"/>
      <c r="N149" s="43"/>
    </row>
    <row r="150" spans="1:14" s="21" customFormat="1" ht="15" customHeight="1">
      <c r="A150" s="216" t="s">
        <v>243</v>
      </c>
      <c r="B150" s="215"/>
      <c r="C150" s="215"/>
      <c r="D150" s="215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</row>
    <row r="151" spans="1:14" s="21" customFormat="1" ht="11.45" customHeight="1">
      <c r="A151" s="132"/>
      <c r="B151" s="43"/>
      <c r="C151" s="43"/>
      <c r="D151" s="43"/>
      <c r="E151" s="43"/>
      <c r="F151" s="135"/>
      <c r="G151" s="128"/>
      <c r="H151" s="128"/>
      <c r="I151" s="43"/>
      <c r="J151" s="43"/>
      <c r="K151" s="43"/>
      <c r="L151" s="43"/>
      <c r="M151" s="43"/>
      <c r="N151" s="43"/>
    </row>
    <row r="152" spans="1:14" s="21" customFormat="1" ht="11.45" customHeight="1" thickBot="1">
      <c r="A152" s="116" t="s">
        <v>177</v>
      </c>
      <c r="B152" s="116"/>
      <c r="C152" s="116"/>
      <c r="D152" s="116"/>
      <c r="E152" s="116"/>
      <c r="F152" s="138"/>
      <c r="G152" s="138"/>
      <c r="H152" s="138"/>
      <c r="I152" s="116"/>
      <c r="J152" s="116"/>
      <c r="K152" s="116"/>
      <c r="L152" s="116"/>
      <c r="M152" s="116"/>
      <c r="N152" s="116"/>
    </row>
    <row r="153" spans="1:14" s="32" customFormat="1" ht="15" customHeight="1">
      <c r="A153" s="117"/>
      <c r="B153" s="117"/>
      <c r="C153" s="117"/>
      <c r="D153" s="117"/>
      <c r="E153" s="117"/>
      <c r="F153" s="413" t="s">
        <v>5</v>
      </c>
      <c r="G153" s="413"/>
      <c r="H153" s="413"/>
      <c r="I153" s="117"/>
      <c r="J153" s="411" t="s">
        <v>293</v>
      </c>
      <c r="K153" s="411"/>
      <c r="L153" s="411"/>
      <c r="M153" s="117"/>
      <c r="N153" s="47" t="s">
        <v>20</v>
      </c>
    </row>
    <row r="154" spans="1:14" s="32" customFormat="1" ht="11.45" customHeight="1">
      <c r="A154" s="117"/>
      <c r="B154" s="117"/>
      <c r="C154" s="117"/>
      <c r="D154" s="117"/>
      <c r="E154" s="117"/>
      <c r="F154" s="412" t="s">
        <v>287</v>
      </c>
      <c r="G154" s="412"/>
      <c r="H154" s="412"/>
      <c r="I154" s="117"/>
      <c r="J154" s="410" t="s">
        <v>287</v>
      </c>
      <c r="K154" s="410"/>
      <c r="L154" s="410"/>
      <c r="M154" s="117"/>
      <c r="N154" s="47" t="s">
        <v>1</v>
      </c>
    </row>
    <row r="155" spans="1:14" s="21" customFormat="1" ht="15" customHeight="1">
      <c r="A155" s="46" t="s">
        <v>91</v>
      </c>
      <c r="B155" s="44"/>
      <c r="C155" s="44"/>
      <c r="D155" s="44"/>
      <c r="E155" s="43"/>
      <c r="F155" s="388">
        <v>2018</v>
      </c>
      <c r="G155" s="392"/>
      <c r="H155" s="390">
        <v>2017</v>
      </c>
      <c r="I155" s="43"/>
      <c r="J155" s="220">
        <v>2018</v>
      </c>
      <c r="K155" s="220"/>
      <c r="L155" s="220">
        <v>2017</v>
      </c>
      <c r="M155" s="43"/>
      <c r="N155" s="304">
        <v>2017</v>
      </c>
    </row>
    <row r="156" spans="1:14" s="21" customFormat="1" ht="11.45" customHeight="1">
      <c r="A156" s="139"/>
      <c r="B156" s="42"/>
      <c r="C156" s="42"/>
      <c r="D156" s="42"/>
      <c r="E156" s="43"/>
      <c r="F156" s="67"/>
      <c r="G156" s="67"/>
      <c r="H156" s="67"/>
      <c r="I156" s="43"/>
      <c r="J156" s="43"/>
      <c r="K156" s="43"/>
      <c r="L156" s="43"/>
      <c r="M156" s="43"/>
      <c r="N156" s="43"/>
    </row>
    <row r="157" spans="1:14" s="21" customFormat="1" ht="11.45" customHeight="1">
      <c r="A157" s="43"/>
      <c r="B157" s="43" t="s">
        <v>114</v>
      </c>
      <c r="C157" s="43"/>
      <c r="D157" s="43"/>
      <c r="E157" s="43"/>
      <c r="F157" s="59">
        <v>6.6</v>
      </c>
      <c r="G157" s="58"/>
      <c r="H157" s="59">
        <v>7.7</v>
      </c>
      <c r="I157" s="43"/>
      <c r="J157" s="366">
        <v>10.5</v>
      </c>
      <c r="K157" s="43"/>
      <c r="L157" s="59">
        <v>15.1</v>
      </c>
      <c r="M157" s="43"/>
      <c r="N157" s="59">
        <v>35.700000000000003</v>
      </c>
    </row>
    <row r="158" spans="1:14" s="21" customFormat="1" ht="11.45" customHeight="1">
      <c r="A158" s="43"/>
      <c r="B158" s="257" t="s">
        <v>115</v>
      </c>
      <c r="C158" s="257"/>
      <c r="D158" s="257"/>
      <c r="E158" s="43"/>
      <c r="F158" s="59">
        <v>0</v>
      </c>
      <c r="G158" s="58"/>
      <c r="H158" s="59">
        <v>0.1</v>
      </c>
      <c r="I158" s="43"/>
      <c r="J158" s="366">
        <v>0</v>
      </c>
      <c r="K158" s="43"/>
      <c r="L158" s="59">
        <v>6.3</v>
      </c>
      <c r="M158" s="43"/>
      <c r="N158" s="59">
        <v>18.7</v>
      </c>
    </row>
    <row r="159" spans="1:14" s="21" customFormat="1" ht="11.45" customHeight="1">
      <c r="A159" s="43"/>
      <c r="B159" s="257" t="s">
        <v>116</v>
      </c>
      <c r="C159" s="257"/>
      <c r="D159" s="257"/>
      <c r="E159" s="43"/>
      <c r="F159" s="59">
        <v>0.3</v>
      </c>
      <c r="G159" s="58"/>
      <c r="H159" s="59">
        <v>2.4</v>
      </c>
      <c r="I159" s="43"/>
      <c r="J159" s="366">
        <v>0.3</v>
      </c>
      <c r="K159" s="43"/>
      <c r="L159" s="59">
        <v>3.2</v>
      </c>
      <c r="M159" s="43"/>
      <c r="N159" s="59">
        <v>6.6</v>
      </c>
    </row>
    <row r="160" spans="1:14" s="21" customFormat="1" ht="11.45" customHeight="1">
      <c r="A160" s="43"/>
      <c r="B160" s="257" t="s">
        <v>117</v>
      </c>
      <c r="C160" s="257"/>
      <c r="D160" s="257"/>
      <c r="E160" s="43"/>
      <c r="F160" s="59">
        <v>0</v>
      </c>
      <c r="G160" s="58"/>
      <c r="H160" s="59">
        <v>2.1</v>
      </c>
      <c r="I160" s="43"/>
      <c r="J160" s="366">
        <v>0</v>
      </c>
      <c r="K160" s="43"/>
      <c r="L160" s="59">
        <v>89</v>
      </c>
      <c r="M160" s="43"/>
      <c r="N160" s="59">
        <v>89</v>
      </c>
    </row>
    <row r="161" spans="1:14" s="21" customFormat="1" ht="11.45" customHeight="1">
      <c r="A161" s="44"/>
      <c r="B161" s="96" t="s">
        <v>118</v>
      </c>
      <c r="C161" s="96"/>
      <c r="D161" s="96"/>
      <c r="E161" s="44"/>
      <c r="F161" s="97">
        <v>1.4</v>
      </c>
      <c r="G161" s="59"/>
      <c r="H161" s="97">
        <v>0.6</v>
      </c>
      <c r="I161" s="42"/>
      <c r="J161" s="367">
        <v>1.5</v>
      </c>
      <c r="K161" s="42"/>
      <c r="L161" s="97">
        <v>0.9</v>
      </c>
      <c r="M161" s="42"/>
      <c r="N161" s="97">
        <v>4.5</v>
      </c>
    </row>
    <row r="162" spans="1:14" s="175" customFormat="1" ht="11.45" customHeight="1">
      <c r="A162" s="41"/>
      <c r="B162" s="41" t="s">
        <v>180</v>
      </c>
      <c r="C162" s="41"/>
      <c r="D162" s="41"/>
      <c r="E162" s="41"/>
      <c r="F162" s="57">
        <f>SUM(F157:F161)</f>
        <v>8.2999999999999989</v>
      </c>
      <c r="G162" s="57"/>
      <c r="H162" s="57">
        <f>SUM(H157:H161)</f>
        <v>12.899999999999999</v>
      </c>
      <c r="I162" s="41"/>
      <c r="J162" s="57">
        <f>SUM(J157:J161)</f>
        <v>12.3</v>
      </c>
      <c r="K162" s="41"/>
      <c r="L162" s="57">
        <f>SUM(L157:L161)</f>
        <v>114.5</v>
      </c>
      <c r="M162" s="41"/>
      <c r="N162" s="57">
        <f>SUM(N157:N161)</f>
        <v>154.5</v>
      </c>
    </row>
    <row r="163" spans="1:14" s="175" customFormat="1" ht="11.45" customHeight="1">
      <c r="A163" s="41"/>
      <c r="B163" s="42" t="s">
        <v>209</v>
      </c>
      <c r="C163" s="41"/>
      <c r="D163" s="41"/>
      <c r="E163" s="41"/>
      <c r="F163" s="59">
        <v>0</v>
      </c>
      <c r="G163" s="57"/>
      <c r="H163" s="59">
        <v>0</v>
      </c>
      <c r="I163" s="41"/>
      <c r="J163" s="368">
        <v>0</v>
      </c>
      <c r="K163" s="41"/>
      <c r="L163" s="59">
        <v>5.3</v>
      </c>
      <c r="M163" s="41"/>
      <c r="N163" s="59">
        <v>5.3</v>
      </c>
    </row>
    <row r="164" spans="1:14" s="21" customFormat="1" ht="11.45" customHeight="1">
      <c r="A164" s="43"/>
      <c r="B164" s="43" t="s">
        <v>211</v>
      </c>
      <c r="C164" s="258"/>
      <c r="D164" s="258"/>
      <c r="E164" s="43"/>
      <c r="F164" s="59">
        <v>-1.4410000000000001</v>
      </c>
      <c r="G164" s="59"/>
      <c r="H164" s="59">
        <v>4.2</v>
      </c>
      <c r="I164" s="42"/>
      <c r="J164" s="278">
        <v>8.6589999999999989</v>
      </c>
      <c r="K164" s="42"/>
      <c r="L164" s="59">
        <v>4.9000000000000004</v>
      </c>
      <c r="M164" s="42"/>
      <c r="N164" s="59">
        <v>-10.9</v>
      </c>
    </row>
    <row r="165" spans="1:14" s="21" customFormat="1" ht="11.45" customHeight="1">
      <c r="A165" s="220"/>
      <c r="B165" s="173" t="s">
        <v>178</v>
      </c>
      <c r="C165" s="259"/>
      <c r="D165" s="259"/>
      <c r="E165" s="220"/>
      <c r="F165" s="60">
        <f>SUM(F162:F164)</f>
        <v>6.8589999999999991</v>
      </c>
      <c r="G165" s="59"/>
      <c r="H165" s="60">
        <f>SUM(H162:H164)</f>
        <v>17.099999999999998</v>
      </c>
      <c r="I165" s="42"/>
      <c r="J165" s="60">
        <f>SUM(J162:J164)</f>
        <v>20.959</v>
      </c>
      <c r="K165" s="42"/>
      <c r="L165" s="60">
        <f>SUM(L162:L164)</f>
        <v>124.7</v>
      </c>
      <c r="M165" s="42"/>
      <c r="N165" s="60">
        <f>SUM(N162:N164)-0.1</f>
        <v>148.80000000000001</v>
      </c>
    </row>
    <row r="166" spans="1:14" s="21" customFormat="1" ht="11.45" customHeight="1">
      <c r="A166" s="43"/>
      <c r="B166" s="42"/>
      <c r="C166" s="42"/>
      <c r="D166" s="42"/>
      <c r="E166" s="43"/>
      <c r="F166" s="57"/>
      <c r="G166" s="58"/>
      <c r="H166" s="57"/>
      <c r="I166" s="43"/>
      <c r="J166" s="43"/>
      <c r="K166" s="43"/>
      <c r="L166" s="43"/>
      <c r="M166" s="43"/>
      <c r="N166" s="43"/>
    </row>
    <row r="167" spans="1:14" s="21" customFormat="1" ht="15" customHeight="1">
      <c r="A167" s="216" t="s">
        <v>244</v>
      </c>
      <c r="B167" s="215"/>
      <c r="C167" s="215"/>
      <c r="D167" s="215"/>
      <c r="E167" s="114"/>
      <c r="F167" s="114" t="s">
        <v>0</v>
      </c>
      <c r="G167" s="114"/>
      <c r="H167" s="114" t="s">
        <v>0</v>
      </c>
      <c r="I167" s="114"/>
      <c r="J167" s="114"/>
      <c r="K167" s="114"/>
      <c r="L167" s="114"/>
      <c r="M167" s="114"/>
      <c r="N167" s="114"/>
    </row>
    <row r="168" spans="1:14" s="21" customFormat="1" ht="11.45" customHeight="1">
      <c r="A168" s="132"/>
      <c r="B168" s="43"/>
      <c r="C168" s="43"/>
      <c r="D168" s="43"/>
      <c r="E168" s="118"/>
      <c r="F168" s="135"/>
      <c r="G168" s="136"/>
      <c r="H168" s="135"/>
      <c r="I168" s="118"/>
      <c r="J168" s="118"/>
      <c r="K168" s="118"/>
      <c r="L168" s="118"/>
      <c r="M168" s="118"/>
      <c r="N168" s="118"/>
    </row>
    <row r="169" spans="1:14" s="21" customFormat="1" ht="18" customHeight="1" thickBot="1">
      <c r="A169" s="116" t="s">
        <v>284</v>
      </c>
      <c r="B169" s="116"/>
      <c r="C169" s="116"/>
      <c r="D169" s="116"/>
      <c r="E169" s="116"/>
      <c r="F169" s="138"/>
      <c r="G169" s="138"/>
      <c r="H169" s="138"/>
      <c r="I169" s="138"/>
      <c r="J169" s="134"/>
      <c r="K169" s="134"/>
      <c r="L169" s="134"/>
      <c r="M169" s="138"/>
      <c r="N169" s="138"/>
    </row>
    <row r="170" spans="1:14" s="32" customFormat="1" ht="15.75" customHeight="1">
      <c r="A170" s="117"/>
      <c r="B170" s="117"/>
      <c r="C170" s="117"/>
      <c r="D170" s="117"/>
      <c r="E170" s="117"/>
      <c r="J170" s="414" t="s">
        <v>287</v>
      </c>
      <c r="K170" s="414"/>
      <c r="L170" s="414"/>
      <c r="N170" s="384" t="s">
        <v>1</v>
      </c>
    </row>
    <row r="171" spans="1:14" s="21" customFormat="1" ht="16.5" customHeight="1">
      <c r="A171" s="46" t="s">
        <v>91</v>
      </c>
      <c r="B171" s="44"/>
      <c r="C171" s="44"/>
      <c r="D171" s="44"/>
      <c r="E171" s="44"/>
      <c r="F171" s="44"/>
      <c r="G171" s="44"/>
      <c r="H171" s="44"/>
      <c r="I171" s="230"/>
      <c r="J171" s="388">
        <v>2018</v>
      </c>
      <c r="K171" s="304"/>
      <c r="L171" s="388">
        <v>2017</v>
      </c>
      <c r="M171" s="389"/>
      <c r="N171" s="388">
        <v>2017</v>
      </c>
    </row>
    <row r="172" spans="1:14" s="21" customFormat="1" ht="11.45" customHeight="1">
      <c r="A172" s="43"/>
      <c r="B172" s="43" t="s">
        <v>77</v>
      </c>
      <c r="C172" s="43"/>
      <c r="D172" s="43"/>
      <c r="E172" s="43"/>
      <c r="I172" s="29"/>
      <c r="J172" s="58">
        <v>0</v>
      </c>
      <c r="K172" s="58"/>
      <c r="L172" s="58">
        <v>4.7</v>
      </c>
      <c r="M172" s="29"/>
      <c r="N172" s="58">
        <v>0</v>
      </c>
    </row>
    <row r="173" spans="1:14" s="21" customFormat="1" ht="11.45" customHeight="1">
      <c r="A173" s="43"/>
      <c r="B173" s="43" t="s">
        <v>90</v>
      </c>
      <c r="C173" s="43"/>
      <c r="D173" s="43"/>
      <c r="E173" s="43"/>
      <c r="I173" s="29"/>
      <c r="J173" s="58">
        <v>3.8</v>
      </c>
      <c r="K173" s="58"/>
      <c r="L173" s="58">
        <v>12.4</v>
      </c>
      <c r="M173" s="29"/>
      <c r="N173" s="58">
        <v>7.6</v>
      </c>
    </row>
    <row r="174" spans="1:14" s="21" customFormat="1" ht="11.45" customHeight="1">
      <c r="A174" s="43"/>
      <c r="B174" s="43" t="s">
        <v>163</v>
      </c>
      <c r="C174" s="43"/>
      <c r="D174" s="43"/>
      <c r="E174" s="43"/>
      <c r="I174" s="29"/>
      <c r="J174" s="58">
        <v>23.7</v>
      </c>
      <c r="K174" s="58"/>
      <c r="L174" s="58">
        <v>48.7</v>
      </c>
      <c r="M174" s="29"/>
      <c r="N174" s="58">
        <v>35.5</v>
      </c>
    </row>
    <row r="175" spans="1:14" s="21" customFormat="1" ht="11.45" customHeight="1">
      <c r="A175" s="42"/>
      <c r="B175" s="42" t="s">
        <v>148</v>
      </c>
      <c r="C175" s="42"/>
      <c r="D175" s="42"/>
      <c r="E175" s="43"/>
      <c r="I175" s="29"/>
      <c r="J175" s="58">
        <v>52</v>
      </c>
      <c r="K175" s="58"/>
      <c r="L175" s="58">
        <v>95.9</v>
      </c>
      <c r="M175" s="29"/>
      <c r="N175" s="58">
        <v>69.3</v>
      </c>
    </row>
    <row r="176" spans="1:14" s="21" customFormat="1" ht="11.45" customHeight="1">
      <c r="A176" s="42"/>
      <c r="B176" s="42" t="s">
        <v>166</v>
      </c>
      <c r="C176" s="42"/>
      <c r="D176" s="42"/>
      <c r="E176" s="43"/>
      <c r="I176" s="29"/>
      <c r="J176" s="58">
        <v>150.1</v>
      </c>
      <c r="K176" s="58"/>
      <c r="L176" s="59">
        <v>260.7</v>
      </c>
      <c r="M176" s="29"/>
      <c r="N176" s="58">
        <v>185.7</v>
      </c>
    </row>
    <row r="177" spans="1:14" s="21" customFormat="1" ht="11.45" customHeight="1">
      <c r="A177" s="42"/>
      <c r="B177" s="42" t="s">
        <v>202</v>
      </c>
      <c r="C177" s="42"/>
      <c r="D177" s="42"/>
      <c r="E177" s="42"/>
      <c r="I177" s="230"/>
      <c r="J177" s="59">
        <v>78.5</v>
      </c>
      <c r="K177" s="59"/>
      <c r="L177" s="59">
        <v>48.5</v>
      </c>
      <c r="M177" s="230"/>
      <c r="N177" s="59">
        <v>90.8</v>
      </c>
    </row>
    <row r="178" spans="1:14" s="21" customFormat="1" ht="11.45" customHeight="1">
      <c r="A178" s="44"/>
      <c r="B178" s="44" t="s">
        <v>245</v>
      </c>
      <c r="C178" s="44"/>
      <c r="D178" s="44"/>
      <c r="E178" s="44"/>
      <c r="F178" s="44"/>
      <c r="G178" s="44"/>
      <c r="H178" s="44"/>
      <c r="I178" s="29"/>
      <c r="J178" s="97">
        <v>51.1</v>
      </c>
      <c r="K178" s="58"/>
      <c r="L178" s="97">
        <v>0</v>
      </c>
      <c r="M178" s="29"/>
      <c r="N178" s="97">
        <v>0</v>
      </c>
    </row>
    <row r="179" spans="1:14" s="21" customFormat="1" ht="14.25" customHeight="1">
      <c r="A179" s="43"/>
      <c r="B179" s="43" t="s">
        <v>57</v>
      </c>
      <c r="C179" s="43"/>
      <c r="D179" s="43"/>
      <c r="E179" s="43"/>
      <c r="F179" s="43"/>
      <c r="G179" s="43"/>
      <c r="H179" s="43"/>
      <c r="I179" s="29"/>
      <c r="J179" s="58">
        <f>SUM(J172:J178)</f>
        <v>359.20000000000005</v>
      </c>
      <c r="K179" s="58"/>
      <c r="L179" s="58">
        <f>SUM(L172:L178)+0.1</f>
        <v>471</v>
      </c>
      <c r="M179" s="29"/>
      <c r="N179" s="58">
        <f>SUM(N172:N178)+0.1</f>
        <v>389.00000000000006</v>
      </c>
    </row>
    <row r="180" spans="1:14" s="21" customFormat="1" ht="11.45" customHeight="1">
      <c r="A180" s="43"/>
      <c r="B180" s="43" t="s">
        <v>56</v>
      </c>
      <c r="C180" s="43"/>
      <c r="D180" s="43"/>
      <c r="E180" s="43"/>
      <c r="F180" s="43"/>
      <c r="G180" s="43"/>
      <c r="H180" s="43"/>
      <c r="I180" s="29"/>
      <c r="J180" s="58">
        <v>301.8</v>
      </c>
      <c r="K180" s="58"/>
      <c r="L180" s="58">
        <v>135.69999999999999</v>
      </c>
      <c r="M180" s="29"/>
      <c r="N180" s="58">
        <v>123.3</v>
      </c>
    </row>
    <row r="181" spans="1:14" s="175" customFormat="1" ht="15" customHeight="1">
      <c r="A181" s="45"/>
      <c r="B181" s="45" t="s">
        <v>55</v>
      </c>
      <c r="C181" s="45"/>
      <c r="D181" s="45"/>
      <c r="E181" s="45"/>
      <c r="F181" s="45"/>
      <c r="G181" s="45"/>
      <c r="H181" s="45"/>
      <c r="I181" s="223"/>
      <c r="J181" s="60">
        <f>SUM(J179:J180)</f>
        <v>661</v>
      </c>
      <c r="K181" s="56"/>
      <c r="L181" s="60">
        <f>SUM(L179:L180)</f>
        <v>606.70000000000005</v>
      </c>
      <c r="M181" s="223"/>
      <c r="N181" s="60">
        <f>SUM(N179:N180)</f>
        <v>512.30000000000007</v>
      </c>
    </row>
    <row r="182" spans="1:14" s="21" customFormat="1" ht="11.45" customHeight="1">
      <c r="A182" s="42"/>
      <c r="B182" s="139" t="s">
        <v>0</v>
      </c>
      <c r="C182" s="42"/>
      <c r="D182" s="42"/>
      <c r="E182" s="43"/>
      <c r="F182" s="129"/>
      <c r="G182" s="128"/>
      <c r="H182" s="129"/>
      <c r="I182" s="43"/>
      <c r="J182" s="43"/>
      <c r="K182" s="43"/>
      <c r="L182" s="43"/>
      <c r="M182" s="43"/>
      <c r="N182" s="129"/>
    </row>
    <row r="183" spans="1:14" s="21" customFormat="1" ht="11.45" customHeight="1">
      <c r="A183" s="43"/>
      <c r="B183" s="224"/>
      <c r="C183" s="224"/>
      <c r="D183" s="224"/>
      <c r="E183" s="43"/>
      <c r="F183" s="128"/>
      <c r="G183" s="128"/>
      <c r="H183" s="128"/>
      <c r="I183" s="43"/>
      <c r="J183" s="43"/>
      <c r="K183" s="43"/>
      <c r="L183" s="43"/>
      <c r="M183" s="43"/>
      <c r="N183" s="128"/>
    </row>
    <row r="184" spans="1:14" s="21" customFormat="1" ht="11.45" customHeight="1" thickBot="1">
      <c r="A184" s="140" t="s">
        <v>78</v>
      </c>
      <c r="B184" s="116"/>
      <c r="C184" s="116"/>
      <c r="D184" s="116"/>
      <c r="E184" s="116"/>
      <c r="F184" s="138"/>
      <c r="G184" s="138"/>
      <c r="H184" s="138"/>
      <c r="I184" s="116"/>
      <c r="J184" s="116"/>
      <c r="K184" s="116"/>
      <c r="L184" s="116"/>
      <c r="M184" s="116"/>
      <c r="N184" s="138"/>
    </row>
    <row r="185" spans="1:14" s="32" customFormat="1" ht="11.45" customHeight="1">
      <c r="A185" s="117"/>
      <c r="B185" s="117"/>
      <c r="C185" s="117"/>
      <c r="D185" s="117"/>
      <c r="E185" s="117"/>
      <c r="F185" s="413" t="s">
        <v>5</v>
      </c>
      <c r="G185" s="413"/>
      <c r="H185" s="413"/>
      <c r="I185" s="117"/>
      <c r="J185" s="411" t="s">
        <v>293</v>
      </c>
      <c r="K185" s="411"/>
      <c r="L185" s="411"/>
      <c r="M185" s="117"/>
      <c r="N185" s="47" t="s">
        <v>20</v>
      </c>
    </row>
    <row r="186" spans="1:14" s="32" customFormat="1" ht="11.45" customHeight="1">
      <c r="A186" s="117"/>
      <c r="B186" s="117"/>
      <c r="C186" s="117"/>
      <c r="D186" s="117"/>
      <c r="E186" s="117"/>
      <c r="F186" s="412" t="s">
        <v>287</v>
      </c>
      <c r="G186" s="412"/>
      <c r="H186" s="412"/>
      <c r="I186" s="117"/>
      <c r="J186" s="410" t="s">
        <v>287</v>
      </c>
      <c r="K186" s="410"/>
      <c r="L186" s="410"/>
      <c r="M186" s="117"/>
      <c r="N186" s="47" t="s">
        <v>1</v>
      </c>
    </row>
    <row r="187" spans="1:14" s="21" customFormat="1" ht="15.75" customHeight="1">
      <c r="A187" s="46" t="s">
        <v>91</v>
      </c>
      <c r="B187" s="44"/>
      <c r="C187" s="44"/>
      <c r="D187" s="44"/>
      <c r="E187" s="43"/>
      <c r="F187" s="388">
        <v>2018</v>
      </c>
      <c r="G187" s="392"/>
      <c r="H187" s="390">
        <v>2017</v>
      </c>
      <c r="I187" s="391"/>
      <c r="J187" s="304">
        <v>2018</v>
      </c>
      <c r="K187" s="304"/>
      <c r="L187" s="304">
        <v>2017</v>
      </c>
      <c r="M187" s="391"/>
      <c r="N187" s="304">
        <v>2017</v>
      </c>
    </row>
    <row r="188" spans="1:14" s="21" customFormat="1" ht="11.45" customHeight="1">
      <c r="A188" s="41"/>
      <c r="B188" s="42"/>
      <c r="C188" s="42"/>
      <c r="D188" s="42"/>
      <c r="E188" s="43"/>
      <c r="F188" s="67" t="s">
        <v>0</v>
      </c>
      <c r="G188" s="67"/>
      <c r="H188" s="67"/>
      <c r="I188" s="43"/>
      <c r="J188" s="43"/>
      <c r="K188" s="43"/>
      <c r="L188" s="43"/>
      <c r="M188" s="43"/>
      <c r="N188" s="43"/>
    </row>
    <row r="189" spans="1:14" s="21" customFormat="1" ht="11.45" customHeight="1">
      <c r="A189" s="43"/>
      <c r="B189" s="43" t="s">
        <v>298</v>
      </c>
      <c r="C189" s="43"/>
      <c r="D189" s="43"/>
      <c r="E189" s="43"/>
      <c r="F189" s="58">
        <f>+'Note 2'!H11</f>
        <v>134.30000000000001</v>
      </c>
      <c r="G189" s="58"/>
      <c r="H189" s="58">
        <f>+'Note 2'!I11</f>
        <v>50.2</v>
      </c>
      <c r="I189" s="43"/>
      <c r="J189" s="43">
        <f>+'Note 2'!H25</f>
        <v>196.4</v>
      </c>
      <c r="K189" s="43"/>
      <c r="L189" s="58">
        <v>89.9</v>
      </c>
      <c r="M189" s="43"/>
      <c r="N189" s="275">
        <f>+'Note 2'!K11</f>
        <v>299.39999999999998</v>
      </c>
    </row>
    <row r="190" spans="1:14" s="21" customFormat="1" ht="11.45" customHeight="1">
      <c r="A190" s="43"/>
      <c r="B190" s="43" t="s">
        <v>54</v>
      </c>
      <c r="C190" s="43"/>
      <c r="D190" s="43"/>
      <c r="E190" s="43"/>
      <c r="F190" s="58">
        <f>+'Note 2'!E12</f>
        <v>68.7</v>
      </c>
      <c r="G190" s="58"/>
      <c r="H190" s="58">
        <f>+'Note 2'!F12</f>
        <v>77.400000000000006</v>
      </c>
      <c r="I190" s="43"/>
      <c r="J190" s="43">
        <f>+'Note 2'!H26</f>
        <v>152.19999999999999</v>
      </c>
      <c r="K190" s="43"/>
      <c r="L190" s="58">
        <v>116.7</v>
      </c>
      <c r="M190" s="43"/>
      <c r="N190" s="275">
        <f>+'Note 2'!K12</f>
        <v>235</v>
      </c>
    </row>
    <row r="191" spans="1:14" s="21" customFormat="1" ht="11.45" customHeight="1">
      <c r="A191" s="43"/>
      <c r="B191" s="43" t="s">
        <v>119</v>
      </c>
      <c r="C191" s="43"/>
      <c r="D191" s="43"/>
      <c r="E191" s="43"/>
      <c r="F191" s="58">
        <f>-CF!E21</f>
        <v>81.3</v>
      </c>
      <c r="G191" s="58"/>
      <c r="H191" s="58">
        <v>43.8</v>
      </c>
      <c r="I191" s="43"/>
      <c r="J191" s="313">
        <f>-CF!I21</f>
        <v>135</v>
      </c>
      <c r="K191" s="43"/>
      <c r="L191" s="58">
        <v>77.400000000000006</v>
      </c>
      <c r="M191" s="43"/>
      <c r="N191" s="43">
        <f>-CF!M21</f>
        <v>213.4</v>
      </c>
    </row>
    <row r="192" spans="1:14" s="21" customFormat="1" ht="11.45" customHeight="1">
      <c r="A192" s="43"/>
      <c r="B192" s="43" t="s">
        <v>120</v>
      </c>
      <c r="C192" s="43"/>
      <c r="D192" s="43"/>
      <c r="E192" s="43"/>
      <c r="F192" s="58">
        <f>F120</f>
        <v>1.653</v>
      </c>
      <c r="G192" s="58"/>
      <c r="H192" s="58">
        <f>H120</f>
        <v>1</v>
      </c>
      <c r="I192" s="58"/>
      <c r="J192" s="58">
        <f>J120</f>
        <v>2.9870000000000001</v>
      </c>
      <c r="K192" s="58"/>
      <c r="L192" s="58">
        <v>2.2999999999999998</v>
      </c>
      <c r="M192" s="58"/>
      <c r="N192" s="58">
        <f>+N120</f>
        <v>4.8</v>
      </c>
    </row>
    <row r="193" spans="1:14" s="21" customFormat="1" ht="11.45" customHeight="1">
      <c r="A193" s="42"/>
      <c r="B193" s="42" t="s">
        <v>106</v>
      </c>
      <c r="C193" s="42"/>
      <c r="D193" s="42"/>
      <c r="E193" s="42"/>
      <c r="F193" s="59">
        <f>+F85</f>
        <v>33.488999999999997</v>
      </c>
      <c r="G193" s="144"/>
      <c r="H193" s="59">
        <v>16.7</v>
      </c>
      <c r="I193" s="229"/>
      <c r="J193" s="59">
        <f>+J85</f>
        <v>47.873999999999995</v>
      </c>
      <c r="K193" s="229"/>
      <c r="L193" s="58">
        <v>25.8</v>
      </c>
      <c r="M193" s="229"/>
      <c r="N193" s="58">
        <f>+N85</f>
        <v>71.599999999999994</v>
      </c>
    </row>
    <row r="194" spans="1:14" s="21" customFormat="1" ht="11.45" customHeight="1">
      <c r="A194" s="42"/>
      <c r="B194" s="42" t="s">
        <v>121</v>
      </c>
      <c r="C194" s="42"/>
      <c r="D194" s="42"/>
      <c r="E194" s="42"/>
      <c r="F194" s="59">
        <f>F65</f>
        <v>-53.9</v>
      </c>
      <c r="G194" s="59"/>
      <c r="H194" s="59">
        <v>-77.900000000000006</v>
      </c>
      <c r="I194" s="42"/>
      <c r="J194" s="59">
        <f>J65</f>
        <v>-94.2</v>
      </c>
      <c r="K194" s="42"/>
      <c r="L194" s="58">
        <v>-147.1</v>
      </c>
      <c r="M194" s="42"/>
      <c r="N194" s="270">
        <f>+N65</f>
        <v>-366.4</v>
      </c>
    </row>
    <row r="195" spans="1:14" s="21" customFormat="1" ht="11.45" customHeight="1">
      <c r="A195" s="42"/>
      <c r="B195" s="42" t="s">
        <v>207</v>
      </c>
      <c r="C195" s="42"/>
      <c r="D195" s="42"/>
      <c r="E195" s="42"/>
      <c r="F195" s="59">
        <f>F66</f>
        <v>-61.800000000000004</v>
      </c>
      <c r="G195" s="59"/>
      <c r="H195" s="59">
        <v>-0.4</v>
      </c>
      <c r="I195" s="42"/>
      <c r="J195" s="59">
        <f>J66</f>
        <v>-89.8</v>
      </c>
      <c r="K195" s="42"/>
      <c r="L195" s="58">
        <v>-0.4</v>
      </c>
      <c r="M195" s="42"/>
      <c r="N195" s="270">
        <f>+N66</f>
        <v>-0.4</v>
      </c>
    </row>
    <row r="196" spans="1:14" s="21" customFormat="1" ht="11.45" customHeight="1">
      <c r="A196" s="42"/>
      <c r="B196" s="42" t="s">
        <v>181</v>
      </c>
      <c r="C196" s="42"/>
      <c r="D196" s="42"/>
      <c r="E196" s="42"/>
      <c r="F196" s="59">
        <f>F67</f>
        <v>-7.9</v>
      </c>
      <c r="G196" s="59"/>
      <c r="H196" s="59">
        <v>-2.2000000000000002</v>
      </c>
      <c r="I196" s="42"/>
      <c r="J196" s="59">
        <f>J67</f>
        <v>-7.9</v>
      </c>
      <c r="K196" s="42"/>
      <c r="L196" s="58">
        <v>-3.5</v>
      </c>
      <c r="M196" s="42"/>
      <c r="N196" s="270">
        <f>+N67</f>
        <v>-59.4</v>
      </c>
    </row>
    <row r="197" spans="1:14" s="21" customFormat="1" ht="11.45" customHeight="1">
      <c r="A197" s="42"/>
      <c r="B197" s="42"/>
      <c r="C197" s="42"/>
      <c r="D197" s="42"/>
      <c r="E197" s="42"/>
      <c r="F197" s="59"/>
      <c r="G197" s="59"/>
      <c r="H197" s="59"/>
      <c r="I197" s="42"/>
      <c r="J197" s="42"/>
      <c r="K197" s="42"/>
      <c r="L197" s="58"/>
      <c r="M197" s="42"/>
      <c r="N197" s="270"/>
    </row>
    <row r="198" spans="1:14" s="21" customFormat="1" ht="11.45" customHeight="1">
      <c r="A198" s="42"/>
      <c r="B198" s="41" t="s">
        <v>224</v>
      </c>
      <c r="C198" s="42"/>
      <c r="D198" s="42"/>
      <c r="E198" s="42"/>
      <c r="L198" s="58"/>
    </row>
    <row r="199" spans="1:14" s="21" customFormat="1" ht="11.45" customHeight="1">
      <c r="A199" s="42"/>
      <c r="B199" s="43" t="s">
        <v>299</v>
      </c>
      <c r="C199" s="42"/>
      <c r="D199" s="42"/>
      <c r="E199" s="42"/>
      <c r="F199" s="58">
        <f>+'Note 2'!E11</f>
        <v>94</v>
      </c>
      <c r="G199" s="58"/>
      <c r="H199" s="313">
        <f>+'Note 2'!I11</f>
        <v>50.2</v>
      </c>
      <c r="I199" s="43"/>
      <c r="J199" s="43">
        <f>+'Note 2'!E25</f>
        <v>152.5</v>
      </c>
      <c r="K199" s="43"/>
      <c r="L199" s="58">
        <f>+L189</f>
        <v>89.9</v>
      </c>
      <c r="M199" s="43"/>
      <c r="N199" s="313">
        <f>+'Note 2'!K11</f>
        <v>299.39999999999998</v>
      </c>
    </row>
    <row r="200" spans="1:14" s="21" customFormat="1" ht="11.45" customHeight="1">
      <c r="A200" s="42"/>
      <c r="B200" s="43" t="s">
        <v>134</v>
      </c>
      <c r="C200" s="42"/>
      <c r="D200" s="42"/>
      <c r="E200" s="42"/>
      <c r="F200" s="338">
        <f>F199/F191</f>
        <v>1.1562115621156213</v>
      </c>
      <c r="G200" s="314"/>
      <c r="H200" s="314">
        <f>H199/H191</f>
        <v>1.1461187214611874</v>
      </c>
      <c r="I200" s="314"/>
      <c r="J200" s="314">
        <f>J199/J191</f>
        <v>1.1296296296296295</v>
      </c>
      <c r="K200" s="314"/>
      <c r="L200" s="314">
        <v>1.1599999999999999</v>
      </c>
      <c r="M200" s="314"/>
      <c r="N200" s="314">
        <f>N199/N191</f>
        <v>1.402999062792877</v>
      </c>
    </row>
    <row r="201" spans="1:14" s="21" customFormat="1" ht="11.45" customHeight="1">
      <c r="A201" s="42"/>
      <c r="B201" s="42"/>
      <c r="C201" s="42"/>
      <c r="D201" s="42"/>
      <c r="E201" s="42"/>
      <c r="F201" s="59"/>
      <c r="G201" s="59"/>
      <c r="H201" s="59"/>
      <c r="I201" s="42"/>
      <c r="J201" s="42"/>
      <c r="K201" s="42"/>
      <c r="L201" s="42"/>
      <c r="M201" s="42"/>
      <c r="N201" s="270"/>
    </row>
    <row r="202" spans="1:14" s="21" customFormat="1" ht="11.45" customHeight="1">
      <c r="A202" s="42"/>
      <c r="B202" s="42"/>
      <c r="C202" s="42"/>
      <c r="D202" s="42"/>
      <c r="E202" s="42"/>
      <c r="F202" s="59"/>
      <c r="G202" s="59"/>
      <c r="H202" s="59"/>
      <c r="I202" s="42"/>
      <c r="J202" s="42"/>
      <c r="K202" s="42"/>
      <c r="L202" s="42"/>
      <c r="M202" s="42"/>
      <c r="N202" s="270"/>
    </row>
    <row r="203" spans="1:14" s="21" customFormat="1" ht="11.45" customHeight="1">
      <c r="A203" s="42"/>
      <c r="B203" s="42"/>
      <c r="C203" s="42"/>
      <c r="D203" s="42"/>
      <c r="E203" s="42"/>
      <c r="F203" s="339"/>
      <c r="G203" s="141"/>
      <c r="H203" s="141"/>
      <c r="I203" s="42"/>
      <c r="J203" s="42"/>
      <c r="K203" s="42"/>
      <c r="L203" s="42"/>
      <c r="M203" s="42"/>
      <c r="N203" s="42"/>
    </row>
    <row r="204" spans="1:14" s="21" customFormat="1" ht="11.45" customHeight="1">
      <c r="A204" s="142"/>
      <c r="B204" s="143"/>
      <c r="C204" s="143"/>
      <c r="D204" s="143"/>
      <c r="E204" s="143"/>
      <c r="F204" s="134"/>
      <c r="G204" s="134"/>
      <c r="H204" s="134"/>
      <c r="I204" s="143"/>
      <c r="J204" s="143"/>
      <c r="K204" s="143"/>
      <c r="L204" s="143"/>
      <c r="M204" s="143"/>
      <c r="N204" s="143"/>
    </row>
    <row r="205" spans="1:14" s="21" customFormat="1" ht="15" customHeight="1">
      <c r="A205" s="216" t="s">
        <v>246</v>
      </c>
      <c r="B205" s="215"/>
      <c r="C205" s="215"/>
      <c r="D205" s="215"/>
      <c r="E205" s="114"/>
      <c r="F205" s="114" t="s">
        <v>0</v>
      </c>
      <c r="G205" s="114"/>
      <c r="H205" s="114" t="s">
        <v>0</v>
      </c>
      <c r="I205" s="114"/>
      <c r="J205" s="114"/>
      <c r="K205" s="114"/>
      <c r="L205" s="114"/>
      <c r="M205" s="114"/>
      <c r="N205" s="114"/>
    </row>
    <row r="206" spans="1:14" s="21" customFormat="1" ht="11.45" customHeight="1">
      <c r="A206" s="225" t="s">
        <v>0</v>
      </c>
      <c r="B206" s="43"/>
      <c r="C206" s="43"/>
      <c r="D206" s="43"/>
      <c r="E206" s="43"/>
      <c r="F206" s="170"/>
      <c r="G206" s="128"/>
      <c r="H206" s="128"/>
      <c r="I206" s="43"/>
      <c r="J206" s="43"/>
      <c r="K206" s="43"/>
      <c r="L206" s="43"/>
      <c r="M206" s="43"/>
      <c r="N206" s="43"/>
    </row>
    <row r="207" spans="1:14" s="21" customFormat="1" ht="11.45" customHeight="1" thickBot="1">
      <c r="A207" s="116" t="s">
        <v>129</v>
      </c>
      <c r="B207" s="116"/>
      <c r="C207" s="116"/>
      <c r="D207" s="116"/>
      <c r="E207" s="116"/>
      <c r="F207" s="138"/>
      <c r="G207" s="138"/>
      <c r="H207" s="138"/>
      <c r="I207" s="138"/>
      <c r="J207" s="138"/>
      <c r="K207" s="138"/>
      <c r="L207" s="134"/>
      <c r="M207" s="138"/>
      <c r="N207" s="385"/>
    </row>
    <row r="208" spans="1:14" s="32" customFormat="1" ht="15" customHeight="1">
      <c r="A208" s="117"/>
      <c r="B208" s="117"/>
      <c r="C208" s="117"/>
      <c r="D208" s="117"/>
      <c r="E208" s="117"/>
      <c r="I208" s="217"/>
      <c r="J208" s="414" t="s">
        <v>287</v>
      </c>
      <c r="K208" s="414"/>
      <c r="L208" s="414"/>
      <c r="M208" s="359"/>
      <c r="N208" s="379" t="s">
        <v>1</v>
      </c>
    </row>
    <row r="209" spans="1:14" s="21" customFormat="1" ht="15" customHeight="1">
      <c r="A209" s="46" t="s">
        <v>91</v>
      </c>
      <c r="B209" s="44"/>
      <c r="C209" s="44"/>
      <c r="D209" s="44"/>
      <c r="E209" s="44"/>
      <c r="F209" s="44"/>
      <c r="G209" s="44"/>
      <c r="H209" s="44"/>
      <c r="I209" s="226"/>
      <c r="J209" s="388">
        <v>2018</v>
      </c>
      <c r="K209" s="392"/>
      <c r="L209" s="390">
        <v>2017</v>
      </c>
      <c r="M209" s="306"/>
      <c r="N209" s="390">
        <v>2017</v>
      </c>
    </row>
    <row r="210" spans="1:14" ht="11.45" customHeight="1">
      <c r="A210" s="43"/>
      <c r="B210" s="100" t="s">
        <v>122</v>
      </c>
      <c r="C210" s="150"/>
      <c r="D210" s="150"/>
      <c r="E210" s="150"/>
      <c r="F210" s="150"/>
      <c r="G210" s="150"/>
      <c r="H210" s="150"/>
      <c r="I210" s="43"/>
      <c r="J210" s="58" t="s">
        <v>0</v>
      </c>
      <c r="K210" s="128"/>
      <c r="L210" s="58"/>
      <c r="M210" s="43"/>
    </row>
    <row r="211" spans="1:14" ht="11.45" customHeight="1">
      <c r="A211" s="43"/>
      <c r="B211" s="94" t="s">
        <v>168</v>
      </c>
      <c r="C211" s="150"/>
      <c r="D211" s="150"/>
      <c r="E211" s="150"/>
      <c r="F211" s="150"/>
      <c r="G211" s="150"/>
      <c r="H211" s="150"/>
      <c r="I211" s="43"/>
      <c r="J211" s="58">
        <v>383</v>
      </c>
      <c r="K211" s="128"/>
      <c r="L211" s="58">
        <v>387</v>
      </c>
      <c r="M211" s="43"/>
      <c r="N211" s="59">
        <v>385</v>
      </c>
    </row>
    <row r="212" spans="1:14" ht="11.45" customHeight="1">
      <c r="A212" s="43"/>
      <c r="B212" s="94" t="s">
        <v>123</v>
      </c>
      <c r="C212" s="150"/>
      <c r="D212" s="150"/>
      <c r="E212" s="150"/>
      <c r="F212" s="150"/>
      <c r="G212" s="150"/>
      <c r="H212" s="150"/>
      <c r="I212" s="43"/>
      <c r="J212" s="58">
        <v>151</v>
      </c>
      <c r="K212" s="128"/>
      <c r="L212" s="58">
        <v>171.8</v>
      </c>
      <c r="M212" s="43"/>
      <c r="N212" s="59">
        <v>161.4</v>
      </c>
    </row>
    <row r="213" spans="1:14" ht="11.45" customHeight="1">
      <c r="A213" s="43"/>
      <c r="B213" s="94" t="s">
        <v>124</v>
      </c>
      <c r="C213" s="150"/>
      <c r="D213" s="150"/>
      <c r="E213" s="150"/>
      <c r="F213" s="150"/>
      <c r="G213" s="150"/>
      <c r="H213" s="150"/>
      <c r="I213" s="43"/>
      <c r="J213" s="58">
        <v>241.9</v>
      </c>
      <c r="K213" s="128"/>
      <c r="L213" s="58">
        <v>268.3</v>
      </c>
      <c r="M213" s="43"/>
      <c r="N213" s="59">
        <v>255.1</v>
      </c>
    </row>
    <row r="214" spans="1:14" ht="11.45" customHeight="1">
      <c r="A214" s="43"/>
      <c r="B214" s="94" t="s">
        <v>206</v>
      </c>
      <c r="C214" s="150"/>
      <c r="D214" s="150"/>
      <c r="E214" s="150"/>
      <c r="F214" s="150"/>
      <c r="G214" s="150"/>
      <c r="H214" s="150"/>
      <c r="I214" s="43"/>
      <c r="J214" s="58">
        <v>200</v>
      </c>
      <c r="K214" s="128"/>
      <c r="L214" s="58">
        <v>225</v>
      </c>
      <c r="M214" s="43"/>
      <c r="N214" s="59">
        <v>190</v>
      </c>
    </row>
    <row r="215" spans="1:14" ht="11.45" customHeight="1">
      <c r="A215" s="43"/>
      <c r="B215" s="100" t="s">
        <v>125</v>
      </c>
      <c r="C215" s="150"/>
      <c r="D215" s="150"/>
      <c r="E215" s="150"/>
      <c r="F215" s="150"/>
      <c r="G215" s="150"/>
      <c r="H215" s="150"/>
      <c r="I215" s="43"/>
      <c r="J215" s="58"/>
      <c r="K215" s="128"/>
      <c r="L215" s="58"/>
      <c r="M215" s="43"/>
      <c r="N215" s="59"/>
    </row>
    <row r="216" spans="1:14" ht="11.45" customHeight="1">
      <c r="A216" s="43"/>
      <c r="B216" s="94" t="s">
        <v>126</v>
      </c>
      <c r="C216" s="150"/>
      <c r="D216" s="150"/>
      <c r="E216" s="150"/>
      <c r="F216" s="150"/>
      <c r="G216" s="150"/>
      <c r="H216" s="150"/>
      <c r="I216" s="43"/>
      <c r="J216" s="58">
        <v>26</v>
      </c>
      <c r="K216" s="128"/>
      <c r="L216" s="58">
        <v>26</v>
      </c>
      <c r="M216" s="43"/>
      <c r="N216" s="59">
        <v>26</v>
      </c>
    </row>
    <row r="217" spans="1:14" ht="11.45" customHeight="1">
      <c r="A217" s="43"/>
      <c r="B217" s="94" t="s">
        <v>189</v>
      </c>
      <c r="C217" s="150"/>
      <c r="D217" s="150"/>
      <c r="E217" s="150"/>
      <c r="F217" s="150"/>
      <c r="G217" s="150"/>
      <c r="H217" s="150"/>
      <c r="I217" s="43"/>
      <c r="J217" s="58">
        <v>212</v>
      </c>
      <c r="K217" s="128"/>
      <c r="L217" s="58">
        <v>212</v>
      </c>
      <c r="M217" s="43"/>
      <c r="N217" s="58">
        <v>212</v>
      </c>
    </row>
    <row r="218" spans="1:14" s="21" customFormat="1" ht="13.5" customHeight="1">
      <c r="A218" s="220"/>
      <c r="B218" s="45" t="s">
        <v>208</v>
      </c>
      <c r="C218" s="220"/>
      <c r="D218" s="220"/>
      <c r="E218" s="220"/>
      <c r="F218" s="220"/>
      <c r="G218" s="220"/>
      <c r="H218" s="220"/>
      <c r="I218" s="57"/>
      <c r="J218" s="60">
        <f>SUM(J211:J217)</f>
        <v>1213.9000000000001</v>
      </c>
      <c r="K218" s="58"/>
      <c r="L218" s="60">
        <f>SUM(L211:L217)</f>
        <v>1290.0999999999999</v>
      </c>
      <c r="M218" s="57"/>
      <c r="N218" s="60">
        <f>SUM(N211:N217)</f>
        <v>1229.5</v>
      </c>
    </row>
    <row r="219" spans="1:14" s="21" customFormat="1" ht="16.5" customHeight="1">
      <c r="A219" s="43"/>
      <c r="B219" s="94" t="s">
        <v>186</v>
      </c>
      <c r="C219" s="42"/>
      <c r="D219" s="42"/>
      <c r="E219" s="42"/>
      <c r="F219" s="42"/>
      <c r="G219" s="42"/>
      <c r="H219" s="42"/>
      <c r="I219" s="57"/>
      <c r="J219" s="59">
        <v>-77.2</v>
      </c>
      <c r="K219" s="58"/>
      <c r="L219" s="59">
        <v>-51.2</v>
      </c>
      <c r="M219" s="57"/>
      <c r="N219" s="59">
        <v>-77.2</v>
      </c>
    </row>
    <row r="220" spans="1:14" s="21" customFormat="1" ht="11.45" customHeight="1">
      <c r="A220" s="43"/>
      <c r="B220" s="94" t="s">
        <v>127</v>
      </c>
      <c r="C220" s="42"/>
      <c r="D220" s="42"/>
      <c r="E220" s="42"/>
      <c r="F220" s="42"/>
      <c r="G220" s="42"/>
      <c r="H220" s="42"/>
      <c r="I220" s="57"/>
      <c r="J220" s="59">
        <v>-13.9</v>
      </c>
      <c r="K220" s="58"/>
      <c r="L220" s="59">
        <v>-19</v>
      </c>
      <c r="M220" s="57"/>
      <c r="N220" s="59">
        <v>-16.5</v>
      </c>
    </row>
    <row r="221" spans="1:14" s="28" customFormat="1" ht="15" customHeight="1">
      <c r="A221" s="45"/>
      <c r="B221" s="173" t="s">
        <v>128</v>
      </c>
      <c r="C221" s="45"/>
      <c r="D221" s="45"/>
      <c r="E221" s="45"/>
      <c r="F221" s="45"/>
      <c r="G221" s="45"/>
      <c r="H221" s="45"/>
      <c r="I221" s="174"/>
      <c r="J221" s="60">
        <f>SUM(J218:J220)</f>
        <v>1122.8</v>
      </c>
      <c r="K221" s="152"/>
      <c r="L221" s="60">
        <f>SUM(L218:L220)</f>
        <v>1219.8999999999999</v>
      </c>
      <c r="M221" s="174"/>
      <c r="N221" s="60">
        <f>SUM(N218:N220)</f>
        <v>1135.8</v>
      </c>
    </row>
    <row r="222" spans="1:14" ht="11.45" customHeight="1">
      <c r="A222" s="43"/>
      <c r="B222" s="42"/>
      <c r="C222" s="42"/>
      <c r="D222" s="42"/>
      <c r="E222" s="42"/>
      <c r="F222" s="42"/>
      <c r="G222" s="42"/>
      <c r="H222" s="42"/>
      <c r="I222" s="43"/>
      <c r="J222" s="57"/>
      <c r="K222" s="58"/>
      <c r="L222" s="25"/>
      <c r="M222" s="43"/>
      <c r="N222" s="26"/>
    </row>
    <row r="223" spans="1:14" ht="11.45" customHeight="1" thickBot="1">
      <c r="A223" s="158" t="s">
        <v>130</v>
      </c>
      <c r="B223" s="13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</row>
    <row r="224" spans="1:14" s="32" customFormat="1" ht="11.45" customHeight="1">
      <c r="A224" s="117"/>
      <c r="B224" s="117"/>
      <c r="C224" s="117"/>
      <c r="D224" s="117"/>
      <c r="E224" s="117"/>
      <c r="F224" s="117"/>
      <c r="G224" s="117"/>
      <c r="H224" s="117"/>
      <c r="I224" s="380"/>
      <c r="J224" s="414" t="s">
        <v>287</v>
      </c>
      <c r="K224" s="414"/>
      <c r="L224" s="414"/>
      <c r="M224" s="359"/>
      <c r="N224" s="379" t="s">
        <v>1</v>
      </c>
    </row>
    <row r="225" spans="1:14" ht="11.45" customHeight="1">
      <c r="A225" s="46" t="s">
        <v>91</v>
      </c>
      <c r="B225" s="44"/>
      <c r="C225" s="44"/>
      <c r="D225" s="44"/>
      <c r="E225" s="44"/>
      <c r="F225" s="44"/>
      <c r="G225" s="44"/>
      <c r="H225" s="44"/>
      <c r="I225" s="226"/>
      <c r="J225" s="388">
        <v>2018</v>
      </c>
      <c r="K225" s="392"/>
      <c r="L225" s="390">
        <v>2017</v>
      </c>
      <c r="M225" s="306"/>
      <c r="N225" s="390">
        <v>2017</v>
      </c>
    </row>
    <row r="226" spans="1:14" ht="11.45" customHeight="1">
      <c r="A226" s="43"/>
      <c r="B226" s="100" t="s">
        <v>122</v>
      </c>
      <c r="C226" s="150"/>
      <c r="D226" s="150"/>
      <c r="E226" s="150"/>
      <c r="F226" s="150"/>
      <c r="G226" s="150"/>
      <c r="H226" s="150"/>
      <c r="I226" s="43"/>
      <c r="J226" s="58" t="s">
        <v>0</v>
      </c>
      <c r="K226" s="128"/>
      <c r="L226" s="58"/>
      <c r="M226" s="43"/>
    </row>
    <row r="227" spans="1:14" ht="11.45" customHeight="1">
      <c r="A227" s="43"/>
      <c r="B227" s="94" t="s">
        <v>206</v>
      </c>
      <c r="C227" s="150"/>
      <c r="D227" s="150"/>
      <c r="E227" s="150"/>
      <c r="F227" s="150"/>
      <c r="G227" s="150"/>
      <c r="H227" s="150"/>
      <c r="I227" s="43"/>
      <c r="J227" s="58">
        <v>200</v>
      </c>
      <c r="K227" s="128"/>
      <c r="L227" s="58">
        <v>175</v>
      </c>
      <c r="M227" s="43"/>
      <c r="N227" s="59">
        <v>210</v>
      </c>
    </row>
    <row r="228" spans="1:14" ht="11.45" customHeight="1">
      <c r="A228" s="43"/>
      <c r="B228" s="100" t="s">
        <v>125</v>
      </c>
      <c r="C228" s="150"/>
      <c r="D228" s="150"/>
      <c r="E228" s="150"/>
      <c r="F228" s="150"/>
      <c r="G228" s="150"/>
      <c r="H228" s="150"/>
      <c r="I228" s="43"/>
      <c r="J228" s="58"/>
      <c r="K228" s="128"/>
      <c r="L228" s="58"/>
      <c r="M228" s="43"/>
      <c r="N228" s="59"/>
    </row>
    <row r="229" spans="1:14" ht="11.45" customHeight="1">
      <c r="A229" s="43"/>
      <c r="B229" s="94" t="s">
        <v>131</v>
      </c>
      <c r="C229" s="150"/>
      <c r="D229" s="150"/>
      <c r="E229" s="150"/>
      <c r="F229" s="150"/>
      <c r="G229" s="150"/>
      <c r="H229" s="150"/>
      <c r="I229" s="43"/>
      <c r="J229" s="58">
        <v>6.1</v>
      </c>
      <c r="K229" s="128"/>
      <c r="L229" s="58">
        <v>6</v>
      </c>
      <c r="M229" s="43"/>
      <c r="N229" s="59">
        <v>6.1</v>
      </c>
    </row>
    <row r="230" spans="1:14" ht="11.45" customHeight="1">
      <c r="A230" s="43"/>
      <c r="B230" s="94" t="s">
        <v>132</v>
      </c>
      <c r="C230" s="150"/>
      <c r="D230" s="150"/>
      <c r="E230" s="150"/>
      <c r="F230" s="150"/>
      <c r="G230" s="150"/>
      <c r="H230" s="150"/>
      <c r="I230" s="43"/>
      <c r="J230" s="58">
        <v>9.4</v>
      </c>
      <c r="K230" s="128"/>
      <c r="L230" s="58">
        <v>4.0999999999999996</v>
      </c>
      <c r="M230" s="43"/>
      <c r="N230" s="59">
        <v>11.3</v>
      </c>
    </row>
    <row r="231" spans="1:14" s="28" customFormat="1" ht="15" customHeight="1">
      <c r="A231" s="45"/>
      <c r="B231" s="173" t="s">
        <v>42</v>
      </c>
      <c r="C231" s="45"/>
      <c r="D231" s="45"/>
      <c r="E231" s="45"/>
      <c r="F231" s="45"/>
      <c r="G231" s="45"/>
      <c r="H231" s="45"/>
      <c r="I231" s="174"/>
      <c r="J231" s="60">
        <f>SUM(J227:J230)</f>
        <v>215.5</v>
      </c>
      <c r="K231" s="152"/>
      <c r="L231" s="60">
        <f>SUM(L227:L230)</f>
        <v>185.1</v>
      </c>
      <c r="M231" s="174"/>
      <c r="N231" s="60">
        <f>SUM(N227:N230)</f>
        <v>227.4</v>
      </c>
    </row>
    <row r="232" spans="1:14" ht="11.45" customHeight="1">
      <c r="A232" s="142"/>
      <c r="B232" s="143"/>
      <c r="C232" s="143"/>
      <c r="D232" s="143"/>
      <c r="E232" s="143"/>
      <c r="I232" s="143"/>
      <c r="J232" s="134"/>
      <c r="K232" s="134"/>
      <c r="L232" s="134"/>
      <c r="M232" s="143"/>
    </row>
    <row r="233" spans="1:14" ht="11.45" customHeight="1" thickBot="1">
      <c r="A233" s="158" t="s">
        <v>79</v>
      </c>
      <c r="B233" s="138"/>
      <c r="C233" s="158"/>
      <c r="D233" s="158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</row>
    <row r="234" spans="1:14" s="32" customFormat="1" ht="11.45" customHeight="1">
      <c r="A234" s="117"/>
      <c r="B234" s="117"/>
      <c r="C234" s="117"/>
      <c r="D234" s="117"/>
      <c r="E234" s="117"/>
      <c r="I234" s="217"/>
      <c r="J234" s="414" t="s">
        <v>287</v>
      </c>
      <c r="K234" s="414"/>
      <c r="L234" s="414"/>
      <c r="M234" s="359"/>
      <c r="N234" s="379" t="s">
        <v>1</v>
      </c>
    </row>
    <row r="235" spans="1:14" ht="11.45" customHeight="1">
      <c r="A235" s="46" t="s">
        <v>91</v>
      </c>
      <c r="B235" s="46"/>
      <c r="C235" s="46"/>
      <c r="D235" s="46"/>
      <c r="E235" s="46"/>
      <c r="F235" s="46"/>
      <c r="G235" s="46"/>
      <c r="H235" s="46"/>
      <c r="I235" s="134"/>
      <c r="J235" s="388">
        <v>2018</v>
      </c>
      <c r="K235" s="392"/>
      <c r="L235" s="390">
        <v>2017</v>
      </c>
      <c r="M235" s="401"/>
      <c r="N235" s="390">
        <v>2017</v>
      </c>
    </row>
    <row r="236" spans="1:14" ht="11.45" customHeight="1">
      <c r="A236" s="139"/>
      <c r="B236" s="139"/>
      <c r="C236" s="139"/>
      <c r="D236" s="139"/>
      <c r="E236" s="139"/>
      <c r="F236" s="139"/>
      <c r="G236" s="139"/>
      <c r="H236" s="139"/>
      <c r="I236" s="228"/>
      <c r="J236" s="228" t="s">
        <v>0</v>
      </c>
      <c r="K236" s="228"/>
      <c r="L236" s="228"/>
      <c r="M236" s="228"/>
    </row>
    <row r="237" spans="1:14" ht="11.45" customHeight="1">
      <c r="A237" s="43"/>
      <c r="B237" s="94" t="s">
        <v>2</v>
      </c>
      <c r="C237" s="150"/>
      <c r="D237" s="150"/>
      <c r="E237" s="150"/>
      <c r="F237" s="150"/>
      <c r="G237" s="150"/>
      <c r="H237" s="150"/>
      <c r="I237" s="43"/>
      <c r="J237" s="58">
        <v>24.4</v>
      </c>
      <c r="K237" s="128"/>
      <c r="L237" s="58">
        <v>53.3</v>
      </c>
      <c r="M237" s="43"/>
      <c r="N237" s="58">
        <v>47.3</v>
      </c>
    </row>
    <row r="238" spans="1:14" ht="11.45" customHeight="1">
      <c r="A238" s="42"/>
      <c r="B238" s="94" t="s">
        <v>43</v>
      </c>
      <c r="C238" s="42"/>
      <c r="D238" s="42"/>
      <c r="E238" s="42"/>
      <c r="F238" s="42"/>
      <c r="G238" s="42"/>
      <c r="H238" s="42"/>
      <c r="I238" s="43"/>
      <c r="J238" s="58">
        <v>44.1</v>
      </c>
      <c r="K238" s="152"/>
      <c r="L238" s="58">
        <v>111.5</v>
      </c>
      <c r="M238" s="43"/>
      <c r="N238" s="58">
        <v>43.2</v>
      </c>
    </row>
    <row r="239" spans="1:14" ht="11.45" customHeight="1">
      <c r="A239" s="42"/>
      <c r="B239" s="94" t="s">
        <v>14</v>
      </c>
      <c r="C239" s="42"/>
      <c r="D239" s="42"/>
      <c r="E239" s="42"/>
      <c r="F239" s="42"/>
      <c r="G239" s="42"/>
      <c r="H239" s="42"/>
      <c r="I239" s="43"/>
      <c r="J239" s="58">
        <v>-77.099999999999994</v>
      </c>
      <c r="K239" s="152"/>
      <c r="L239" s="58">
        <v>-52.1</v>
      </c>
      <c r="M239" s="43"/>
      <c r="N239" s="58">
        <v>-77.599999999999994</v>
      </c>
    </row>
    <row r="240" spans="1:14" ht="11.45" customHeight="1">
      <c r="A240" s="43"/>
      <c r="B240" s="94" t="s">
        <v>150</v>
      </c>
      <c r="C240" s="150"/>
      <c r="D240" s="150"/>
      <c r="E240" s="150"/>
      <c r="F240" s="150"/>
      <c r="G240" s="150"/>
      <c r="H240" s="150"/>
      <c r="I240" s="43"/>
      <c r="J240" s="58">
        <v>-1122.8</v>
      </c>
      <c r="K240" s="128"/>
      <c r="L240" s="58">
        <v>-1219.9000000000001</v>
      </c>
      <c r="M240" s="43"/>
      <c r="N240" s="58">
        <v>-1135.8</v>
      </c>
    </row>
    <row r="241" spans="1:14" ht="11.45" customHeight="1">
      <c r="A241" s="42"/>
      <c r="B241" s="94" t="s">
        <v>100</v>
      </c>
      <c r="C241" s="42"/>
      <c r="D241" s="42"/>
      <c r="E241" s="42"/>
      <c r="F241" s="42"/>
      <c r="G241" s="42"/>
      <c r="H241" s="42"/>
      <c r="I241" s="43"/>
      <c r="J241" s="58">
        <v>-13.9</v>
      </c>
      <c r="K241" s="152"/>
      <c r="L241" s="58">
        <v>-19</v>
      </c>
      <c r="M241" s="43"/>
      <c r="N241" s="58">
        <v>-16.5</v>
      </c>
    </row>
    <row r="242" spans="1:14" s="28" customFormat="1" ht="16.5" customHeight="1">
      <c r="A242" s="45"/>
      <c r="B242" s="173" t="s">
        <v>42</v>
      </c>
      <c r="C242" s="45"/>
      <c r="D242" s="45"/>
      <c r="E242" s="45"/>
      <c r="F242" s="45"/>
      <c r="G242" s="45"/>
      <c r="H242" s="45"/>
      <c r="I242" s="174"/>
      <c r="J242" s="60">
        <f>SUM(J237:J241)</f>
        <v>-1145.3</v>
      </c>
      <c r="K242" s="152"/>
      <c r="L242" s="60">
        <f>SUM(L237:L241)</f>
        <v>-1126.2</v>
      </c>
      <c r="M242" s="174"/>
      <c r="N242" s="60">
        <f>SUM(N237:N241)</f>
        <v>-1139.3999999999999</v>
      </c>
    </row>
    <row r="243" spans="1:14" ht="11.45" customHeight="1">
      <c r="A243" s="142"/>
      <c r="B243" s="145"/>
      <c r="C243" s="145"/>
      <c r="D243" s="145"/>
      <c r="E243" s="145"/>
      <c r="F243" s="185"/>
      <c r="G243" s="185"/>
      <c r="H243" s="185"/>
      <c r="I243" s="185"/>
      <c r="J243" s="185"/>
      <c r="K243" s="185"/>
      <c r="L243" s="185"/>
      <c r="M243" s="185"/>
      <c r="N243" s="185"/>
    </row>
    <row r="244" spans="1:14" ht="11.45" customHeight="1">
      <c r="A244" s="146" t="s">
        <v>0</v>
      </c>
      <c r="B244" s="66"/>
      <c r="C244" s="147"/>
      <c r="D244" s="133"/>
      <c r="E244" s="133"/>
      <c r="F244" s="135"/>
      <c r="G244" s="135"/>
      <c r="H244" s="135"/>
      <c r="I244" s="133"/>
      <c r="J244" s="133"/>
      <c r="K244" s="133"/>
      <c r="L244" s="133"/>
      <c r="M244" s="133"/>
      <c r="N244" s="133"/>
    </row>
    <row r="245" spans="1:14" s="21" customFormat="1" ht="15" customHeight="1">
      <c r="A245" s="112" t="s">
        <v>247</v>
      </c>
      <c r="B245" s="115"/>
      <c r="C245" s="115"/>
      <c r="D245" s="115"/>
      <c r="E245" s="113"/>
      <c r="F245" s="113" t="s">
        <v>0</v>
      </c>
      <c r="G245" s="113"/>
      <c r="H245" s="113" t="s">
        <v>0</v>
      </c>
      <c r="I245" s="113"/>
      <c r="J245" s="113"/>
      <c r="K245" s="113"/>
      <c r="L245" s="113"/>
      <c r="M245" s="113"/>
      <c r="N245" s="113"/>
    </row>
    <row r="246" spans="1:14" ht="11.45" customHeight="1">
      <c r="A246" s="146"/>
      <c r="B246" s="66"/>
      <c r="C246" s="147"/>
      <c r="D246" s="133"/>
      <c r="E246" s="133"/>
      <c r="F246" s="135"/>
      <c r="G246" s="135"/>
      <c r="H246" s="135"/>
      <c r="I246" s="133"/>
      <c r="J246" s="133"/>
      <c r="K246" s="133"/>
      <c r="L246" s="133"/>
      <c r="M246" s="133"/>
      <c r="N246" s="133"/>
    </row>
    <row r="247" spans="1:14" ht="11.45" customHeight="1" thickBot="1">
      <c r="A247" s="181" t="s">
        <v>27</v>
      </c>
      <c r="B247" s="98"/>
      <c r="C247" s="116"/>
      <c r="D247" s="116"/>
      <c r="E247" s="116"/>
      <c r="F247" s="156"/>
      <c r="G247" s="157"/>
      <c r="H247" s="158"/>
      <c r="I247" s="116"/>
      <c r="J247" s="116"/>
      <c r="K247" s="116"/>
      <c r="L247" s="116"/>
      <c r="M247" s="116"/>
      <c r="N247" s="116"/>
    </row>
    <row r="248" spans="1:14" ht="11.45" customHeight="1">
      <c r="A248" s="159" t="s">
        <v>0</v>
      </c>
      <c r="B248" s="150"/>
      <c r="C248" s="143"/>
      <c r="D248" s="143"/>
      <c r="E248" s="143"/>
      <c r="F248" s="413" t="s">
        <v>5</v>
      </c>
      <c r="G248" s="413"/>
      <c r="H248" s="413"/>
      <c r="I248" s="143"/>
      <c r="J248" s="413" t="s">
        <v>293</v>
      </c>
      <c r="K248" s="413"/>
      <c r="L248" s="413"/>
      <c r="M248" s="143"/>
      <c r="N248" s="281" t="s">
        <v>20</v>
      </c>
    </row>
    <row r="249" spans="1:14" ht="11.45" customHeight="1">
      <c r="A249" s="142"/>
      <c r="B249" s="150"/>
      <c r="C249" s="143"/>
      <c r="D249" s="143"/>
      <c r="E249" s="143"/>
      <c r="F249" s="412" t="s">
        <v>287</v>
      </c>
      <c r="G249" s="412"/>
      <c r="H249" s="412"/>
      <c r="I249" s="143"/>
      <c r="J249" s="412" t="s">
        <v>287</v>
      </c>
      <c r="K249" s="412"/>
      <c r="L249" s="412"/>
      <c r="M249" s="143"/>
      <c r="N249" s="282" t="s">
        <v>1</v>
      </c>
    </row>
    <row r="250" spans="1:14" ht="11.45" customHeight="1">
      <c r="A250" s="159" t="s">
        <v>0</v>
      </c>
      <c r="B250" s="159"/>
      <c r="C250" s="78"/>
      <c r="D250" s="160"/>
      <c r="E250" s="78"/>
      <c r="F250" s="388">
        <v>2018</v>
      </c>
      <c r="G250" s="393"/>
      <c r="H250" s="390">
        <v>2017</v>
      </c>
      <c r="I250" s="78"/>
      <c r="J250" s="402" t="s">
        <v>295</v>
      </c>
      <c r="K250" s="76"/>
      <c r="L250" s="402" t="s">
        <v>296</v>
      </c>
      <c r="M250" s="78"/>
      <c r="N250" s="388">
        <v>2017</v>
      </c>
    </row>
    <row r="251" spans="1:14" ht="11.45" customHeight="1">
      <c r="A251" s="74" t="s">
        <v>28</v>
      </c>
      <c r="B251" s="83"/>
      <c r="C251" s="159"/>
      <c r="D251" s="162"/>
      <c r="E251" s="159"/>
      <c r="F251" s="209">
        <v>0.03</v>
      </c>
      <c r="G251" s="203"/>
      <c r="H251" s="163">
        <v>-0.1</v>
      </c>
      <c r="I251" s="159"/>
      <c r="J251" s="163">
        <v>-0.09</v>
      </c>
      <c r="K251" s="159"/>
      <c r="L251" s="163">
        <v>-0.42</v>
      </c>
      <c r="M251" s="159"/>
      <c r="N251" s="209">
        <v>-1.55</v>
      </c>
    </row>
    <row r="252" spans="1:14" ht="11.45" customHeight="1">
      <c r="A252" s="164" t="s">
        <v>93</v>
      </c>
      <c r="B252" s="164"/>
      <c r="C252" s="165"/>
      <c r="D252" s="164"/>
      <c r="E252" s="59"/>
      <c r="F252" s="166">
        <v>0.03</v>
      </c>
      <c r="G252" s="192"/>
      <c r="H252" s="166">
        <v>-0.09</v>
      </c>
      <c r="I252" s="59"/>
      <c r="J252" s="166">
        <v>-0.09</v>
      </c>
      <c r="K252" s="59"/>
      <c r="L252" s="166">
        <v>-0.41</v>
      </c>
      <c r="M252" s="59"/>
      <c r="N252" s="166">
        <v>-1.55</v>
      </c>
    </row>
    <row r="253" spans="1:14" ht="13.5" customHeight="1">
      <c r="A253" s="167" t="s">
        <v>40</v>
      </c>
      <c r="B253" s="107"/>
      <c r="C253" s="168"/>
      <c r="D253" s="92"/>
      <c r="E253" s="168"/>
      <c r="F253" s="381">
        <v>338574108</v>
      </c>
      <c r="G253" s="382"/>
      <c r="H253" s="383">
        <v>338072510</v>
      </c>
      <c r="I253" s="382"/>
      <c r="J253" s="383">
        <v>338573567</v>
      </c>
      <c r="K253" s="382"/>
      <c r="L253" s="381">
        <v>337161625</v>
      </c>
      <c r="M253" s="382"/>
      <c r="N253" s="381">
        <v>337860603</v>
      </c>
    </row>
    <row r="254" spans="1:14" ht="11.45" customHeight="1">
      <c r="A254" s="167" t="s">
        <v>94</v>
      </c>
      <c r="B254" s="107"/>
      <c r="C254" s="168"/>
      <c r="D254" s="92"/>
      <c r="E254" s="168"/>
      <c r="F254" s="381">
        <v>341121744</v>
      </c>
      <c r="G254" s="382"/>
      <c r="H254" s="383">
        <v>339577238</v>
      </c>
      <c r="I254" s="382"/>
      <c r="J254" s="383">
        <v>341213742</v>
      </c>
      <c r="K254" s="382"/>
      <c r="L254" s="381">
        <v>338986280</v>
      </c>
      <c r="M254" s="382"/>
      <c r="N254" s="381">
        <v>340234632</v>
      </c>
    </row>
    <row r="255" spans="1:14" ht="11.45" customHeight="1">
      <c r="A255" s="167"/>
      <c r="B255" s="107"/>
      <c r="C255" s="168"/>
      <c r="D255" s="92"/>
      <c r="E255" s="168"/>
      <c r="F255" s="171"/>
      <c r="G255" s="172"/>
      <c r="H255" s="161"/>
      <c r="I255" s="168"/>
      <c r="J255" s="168"/>
      <c r="K255" s="168"/>
      <c r="L255" s="168"/>
      <c r="M255" s="168"/>
      <c r="N255" s="168"/>
    </row>
    <row r="256" spans="1:14" ht="11.45" customHeight="1">
      <c r="A256" s="167"/>
      <c r="B256" s="107"/>
      <c r="C256" s="168"/>
      <c r="D256" s="92"/>
      <c r="E256" s="168"/>
      <c r="F256" s="171"/>
      <c r="G256" s="172"/>
      <c r="H256" s="161"/>
      <c r="I256" s="168"/>
      <c r="J256" s="168"/>
      <c r="K256" s="168"/>
      <c r="L256" s="168"/>
      <c r="M256" s="168"/>
      <c r="N256" s="168"/>
    </row>
    <row r="257" spans="1:14" s="21" customFormat="1" ht="15" customHeight="1">
      <c r="A257" s="112" t="s">
        <v>248</v>
      </c>
      <c r="B257" s="115"/>
      <c r="C257" s="115"/>
      <c r="D257" s="115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</row>
    <row r="258" spans="1:14" ht="11.45" customHeight="1">
      <c r="A258" s="167"/>
      <c r="B258" s="107"/>
      <c r="C258" s="168"/>
      <c r="D258" s="92"/>
      <c r="E258" s="168"/>
      <c r="F258" s="171"/>
      <c r="G258" s="172"/>
      <c r="H258" s="161"/>
      <c r="I258" s="168"/>
      <c r="J258" s="168"/>
      <c r="K258" s="168"/>
      <c r="L258" s="168"/>
      <c r="M258" s="168"/>
      <c r="N258" s="168"/>
    </row>
    <row r="259" spans="1:14" s="21" customFormat="1" ht="11.45" customHeight="1" thickBot="1">
      <c r="A259" s="116" t="s">
        <v>172</v>
      </c>
      <c r="B259" s="116"/>
      <c r="C259" s="116"/>
      <c r="D259" s="14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</row>
    <row r="260" spans="1:14" s="32" customFormat="1" ht="11.45" customHeight="1">
      <c r="A260" s="117"/>
      <c r="B260" s="117"/>
      <c r="C260" s="117"/>
      <c r="D260" s="117"/>
      <c r="E260" s="117"/>
      <c r="F260" s="413" t="s">
        <v>5</v>
      </c>
      <c r="G260" s="413"/>
      <c r="H260" s="413"/>
      <c r="I260" s="117"/>
      <c r="J260" s="411" t="s">
        <v>293</v>
      </c>
      <c r="K260" s="411"/>
      <c r="L260" s="411"/>
      <c r="M260" s="117"/>
      <c r="N260" s="281" t="s">
        <v>20</v>
      </c>
    </row>
    <row r="261" spans="1:14" s="32" customFormat="1" ht="11.45" customHeight="1">
      <c r="A261" s="117"/>
      <c r="B261" s="117"/>
      <c r="C261" s="117"/>
      <c r="D261" s="117"/>
      <c r="E261" s="117"/>
      <c r="F261" s="412" t="s">
        <v>287</v>
      </c>
      <c r="G261" s="412"/>
      <c r="H261" s="412"/>
      <c r="I261" s="117"/>
      <c r="J261" s="410" t="s">
        <v>287</v>
      </c>
      <c r="K261" s="410"/>
      <c r="L261" s="410"/>
      <c r="M261" s="117"/>
      <c r="N261" s="282" t="s">
        <v>1</v>
      </c>
    </row>
    <row r="262" spans="1:14" ht="11.45" customHeight="1">
      <c r="A262" s="131" t="s">
        <v>91</v>
      </c>
      <c r="B262" s="46"/>
      <c r="C262" s="46"/>
      <c r="D262" s="46"/>
      <c r="E262" s="43"/>
      <c r="F262" s="388">
        <v>2018</v>
      </c>
      <c r="G262" s="392"/>
      <c r="H262" s="390">
        <v>2017</v>
      </c>
      <c r="I262" s="391"/>
      <c r="J262" s="304">
        <v>2018</v>
      </c>
      <c r="K262" s="304"/>
      <c r="L262" s="304">
        <v>2017</v>
      </c>
      <c r="M262" s="391"/>
      <c r="N262" s="304">
        <v>2017</v>
      </c>
    </row>
    <row r="263" spans="1:14" ht="11.45" customHeight="1">
      <c r="A263" s="139"/>
      <c r="B263" s="139"/>
      <c r="C263" s="139"/>
      <c r="D263" s="139"/>
      <c r="E263" s="43"/>
      <c r="F263" s="67"/>
      <c r="G263" s="67"/>
      <c r="H263" s="67"/>
      <c r="I263" s="43"/>
      <c r="J263" s="43"/>
      <c r="K263" s="43"/>
      <c r="L263" s="43"/>
      <c r="M263" s="43"/>
      <c r="N263" s="43"/>
    </row>
    <row r="264" spans="1:14" ht="11.45" customHeight="1">
      <c r="A264" s="43"/>
      <c r="B264" s="43" t="s">
        <v>212</v>
      </c>
      <c r="C264" s="43"/>
      <c r="D264" s="43"/>
      <c r="E264" s="43"/>
      <c r="F264" s="58">
        <v>13.100000000000001</v>
      </c>
      <c r="G264" s="149"/>
      <c r="H264" s="58">
        <v>4.9000000000000004</v>
      </c>
      <c r="I264" s="43"/>
      <c r="J264" s="366">
        <v>13.3</v>
      </c>
      <c r="K264" s="43"/>
      <c r="L264" s="58">
        <v>0.6</v>
      </c>
      <c r="M264" s="43"/>
      <c r="N264" s="277">
        <v>11.2</v>
      </c>
    </row>
    <row r="265" spans="1:14" ht="11.45" customHeight="1">
      <c r="A265" s="43"/>
      <c r="B265" s="94" t="s">
        <v>139</v>
      </c>
      <c r="C265" s="150"/>
      <c r="D265" s="150"/>
      <c r="E265" s="43"/>
      <c r="F265" s="58">
        <v>0</v>
      </c>
      <c r="G265" s="151"/>
      <c r="H265" s="58">
        <v>-10.8</v>
      </c>
      <c r="I265" s="43"/>
      <c r="J265" s="366">
        <v>0</v>
      </c>
      <c r="K265" s="43"/>
      <c r="L265" s="58">
        <v>-10.8</v>
      </c>
      <c r="M265" s="43"/>
      <c r="N265" s="277">
        <v>-10.8</v>
      </c>
    </row>
    <row r="266" spans="1:14" s="28" customFormat="1" ht="15.75" customHeight="1">
      <c r="A266" s="45"/>
      <c r="B266" s="173" t="s">
        <v>112</v>
      </c>
      <c r="C266" s="45"/>
      <c r="D266" s="45"/>
      <c r="E266" s="174"/>
      <c r="F266" s="60">
        <f>SUM(F264:F265)</f>
        <v>13.100000000000001</v>
      </c>
      <c r="G266" s="204"/>
      <c r="H266" s="60">
        <f>SUM(H264:H265)</f>
        <v>-5.9</v>
      </c>
      <c r="I266" s="174"/>
      <c r="J266" s="60">
        <f>SUM(J264:J265)</f>
        <v>13.3</v>
      </c>
      <c r="K266" s="174"/>
      <c r="L266" s="60">
        <f>SUM(L264:L265)</f>
        <v>-10.200000000000001</v>
      </c>
      <c r="M266" s="174"/>
      <c r="N266" s="60">
        <f>SUM(N264:N265)</f>
        <v>0.39999999999999858</v>
      </c>
    </row>
    <row r="267" spans="1:14" ht="11.45" customHeight="1">
      <c r="A267" s="153"/>
      <c r="B267" s="100" t="s">
        <v>140</v>
      </c>
      <c r="C267" s="66"/>
      <c r="D267" s="66"/>
      <c r="E267" s="111"/>
      <c r="F267" s="58"/>
      <c r="G267" s="205"/>
      <c r="H267" s="58"/>
      <c r="I267" s="42"/>
      <c r="J267" s="42"/>
      <c r="K267" s="42"/>
      <c r="L267" s="42"/>
      <c r="M267" s="42"/>
      <c r="N267" s="42"/>
    </row>
    <row r="268" spans="1:14" ht="11.45" customHeight="1">
      <c r="A268" s="43" t="s">
        <v>0</v>
      </c>
      <c r="B268" s="95" t="s">
        <v>133</v>
      </c>
      <c r="C268" s="66"/>
      <c r="D268" s="66"/>
      <c r="E268" s="43"/>
      <c r="F268" s="58">
        <v>-2</v>
      </c>
      <c r="G268" s="154"/>
      <c r="H268" s="58">
        <v>0.9</v>
      </c>
      <c r="I268" s="43"/>
      <c r="J268" s="366">
        <v>0</v>
      </c>
      <c r="K268" s="43"/>
      <c r="L268" s="43">
        <v>1.1000000000000001</v>
      </c>
      <c r="M268" s="43"/>
      <c r="N268" s="275">
        <v>2.2999999999999998</v>
      </c>
    </row>
    <row r="269" spans="1:14" ht="11.45" customHeight="1">
      <c r="A269" s="43"/>
      <c r="B269" s="150" t="s">
        <v>142</v>
      </c>
      <c r="C269" s="43"/>
      <c r="D269" s="43"/>
      <c r="E269" s="43"/>
      <c r="F269" s="58">
        <v>0</v>
      </c>
      <c r="G269" s="149"/>
      <c r="H269" s="58">
        <v>0.2</v>
      </c>
      <c r="I269" s="43"/>
      <c r="J269" s="366">
        <v>0</v>
      </c>
      <c r="K269" s="43"/>
      <c r="L269" s="43">
        <v>0.3</v>
      </c>
      <c r="M269" s="43"/>
      <c r="N269" s="275">
        <v>0.3</v>
      </c>
    </row>
    <row r="270" spans="1:14" ht="11.45" customHeight="1">
      <c r="A270" s="155"/>
      <c r="B270" s="184" t="s">
        <v>141</v>
      </c>
      <c r="C270" s="145"/>
      <c r="D270" s="145"/>
      <c r="E270" s="145"/>
      <c r="F270" s="58">
        <v>-0.2</v>
      </c>
      <c r="G270" s="206"/>
      <c r="H270" s="58">
        <v>1.4</v>
      </c>
      <c r="I270" s="145"/>
      <c r="J270" s="369">
        <v>0</v>
      </c>
      <c r="K270" s="145"/>
      <c r="L270" s="43">
        <v>0.8</v>
      </c>
      <c r="M270" s="145"/>
      <c r="N270" s="58">
        <v>0.6</v>
      </c>
    </row>
    <row r="271" spans="1:14" s="28" customFormat="1" ht="15" customHeight="1">
      <c r="A271" s="45"/>
      <c r="B271" s="173" t="s">
        <v>143</v>
      </c>
      <c r="C271" s="45"/>
      <c r="D271" s="45"/>
      <c r="E271" s="174"/>
      <c r="F271" s="60">
        <f>SUM(F268:F270)</f>
        <v>-2.2000000000000002</v>
      </c>
      <c r="G271" s="152"/>
      <c r="H271" s="60">
        <f>SUM(H268:H270)</f>
        <v>2.5</v>
      </c>
      <c r="I271" s="174"/>
      <c r="J271" s="60">
        <f>SUM(J268:J270)</f>
        <v>0</v>
      </c>
      <c r="K271" s="174"/>
      <c r="L271" s="60">
        <f>SUM(L268:L270)</f>
        <v>2.2000000000000002</v>
      </c>
      <c r="M271" s="174"/>
      <c r="N271" s="60">
        <f>SUM(N268:N270)</f>
        <v>3.1999999999999997</v>
      </c>
    </row>
    <row r="272" spans="1:14" ht="11.1" customHeight="1">
      <c r="A272" s="42"/>
      <c r="B272" s="94"/>
      <c r="C272" s="42"/>
      <c r="D272" s="42"/>
      <c r="E272" s="43"/>
      <c r="F272" s="57"/>
      <c r="G272" s="152"/>
      <c r="H272" s="59"/>
      <c r="I272" s="43"/>
      <c r="J272" s="43"/>
      <c r="K272" s="43"/>
      <c r="L272" s="43"/>
      <c r="M272" s="43"/>
      <c r="N272" s="43"/>
    </row>
    <row r="273" spans="1:14">
      <c r="A273" s="167"/>
      <c r="B273" s="107"/>
      <c r="C273" s="168"/>
      <c r="D273" s="92"/>
      <c r="E273" s="168"/>
      <c r="F273" s="161"/>
      <c r="G273" s="168"/>
      <c r="H273" s="161"/>
      <c r="I273" s="168"/>
      <c r="J273" s="168"/>
      <c r="K273" s="168"/>
      <c r="L273" s="168"/>
      <c r="M273" s="168"/>
      <c r="N273" s="168"/>
    </row>
    <row r="274" spans="1:14" ht="18.75">
      <c r="A274" s="112" t="s">
        <v>249</v>
      </c>
      <c r="B274" s="115"/>
      <c r="C274" s="231"/>
      <c r="D274" s="231"/>
      <c r="E274" s="231"/>
      <c r="F274" s="231"/>
      <c r="G274" s="231"/>
      <c r="H274" s="231"/>
      <c r="I274" s="231"/>
      <c r="J274" s="231"/>
      <c r="K274" s="231"/>
      <c r="L274" s="231"/>
      <c r="M274" s="231"/>
      <c r="N274" s="231"/>
    </row>
    <row r="275" spans="1:14" ht="13.5" thickBot="1">
      <c r="A275" s="116"/>
      <c r="B275" s="116"/>
      <c r="C275" s="116"/>
      <c r="D275" s="14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</row>
    <row r="276" spans="1:14">
      <c r="A276" s="117"/>
      <c r="B276" s="117"/>
      <c r="C276" s="117"/>
      <c r="D276" s="117"/>
      <c r="E276" s="117"/>
      <c r="F276" s="413" t="s">
        <v>5</v>
      </c>
      <c r="G276" s="413"/>
      <c r="H276" s="413"/>
      <c r="I276" s="117"/>
      <c r="J276" s="411" t="s">
        <v>293</v>
      </c>
      <c r="K276" s="411"/>
      <c r="L276" s="411"/>
      <c r="M276" s="117"/>
      <c r="N276" s="318" t="s">
        <v>20</v>
      </c>
    </row>
    <row r="277" spans="1:14">
      <c r="A277" s="117"/>
      <c r="B277" s="117"/>
      <c r="C277" s="117"/>
      <c r="D277" s="117"/>
      <c r="E277" s="117"/>
      <c r="F277" s="412" t="s">
        <v>287</v>
      </c>
      <c r="G277" s="412"/>
      <c r="H277" s="412"/>
      <c r="I277" s="117"/>
      <c r="J277" s="410" t="s">
        <v>287</v>
      </c>
      <c r="K277" s="410"/>
      <c r="L277" s="410"/>
      <c r="M277" s="117"/>
      <c r="N277" s="317" t="s">
        <v>1</v>
      </c>
    </row>
    <row r="278" spans="1:14">
      <c r="A278" s="46" t="s">
        <v>91</v>
      </c>
      <c r="B278" s="46"/>
      <c r="C278" s="46"/>
      <c r="D278" s="46"/>
      <c r="E278" s="43"/>
      <c r="F278" s="388">
        <v>2018</v>
      </c>
      <c r="G278" s="392"/>
      <c r="H278" s="390">
        <v>2017</v>
      </c>
      <c r="I278" s="391"/>
      <c r="J278" s="304">
        <v>2018</v>
      </c>
      <c r="K278" s="304"/>
      <c r="L278" s="304">
        <v>2017</v>
      </c>
      <c r="M278" s="391"/>
      <c r="N278" s="304">
        <v>2017</v>
      </c>
    </row>
    <row r="279" spans="1:14">
      <c r="A279" s="42"/>
      <c r="B279" s="319" t="s">
        <v>179</v>
      </c>
      <c r="C279" s="320"/>
      <c r="D279" s="321"/>
      <c r="E279" s="320">
        <v>16.7</v>
      </c>
      <c r="F279" s="322">
        <f>+'IS &amp; OCI'!F18</f>
        <v>30.534999999999968</v>
      </c>
      <c r="G279" s="322">
        <v>-67.900000000000006</v>
      </c>
      <c r="H279" s="322">
        <f>+'IS &amp; OCI'!H18</f>
        <v>-17.399999999999999</v>
      </c>
      <c r="I279" s="322"/>
      <c r="J279" s="322">
        <f>+'IS &amp; OCI'!J18</f>
        <v>23.249999999999886</v>
      </c>
      <c r="K279" s="322"/>
      <c r="L279" s="322">
        <v>-111</v>
      </c>
      <c r="M279" s="322"/>
      <c r="N279" s="322">
        <f>+'IS &amp; OCI'!N18</f>
        <v>-383.60000000000014</v>
      </c>
    </row>
    <row r="280" spans="1:14">
      <c r="A280" s="42"/>
      <c r="B280" s="82" t="s">
        <v>273</v>
      </c>
      <c r="C280" s="320"/>
      <c r="D280" s="321"/>
      <c r="E280" s="320"/>
      <c r="F280" s="320">
        <f>-'Segment table'!G8</f>
        <v>-40.262999999999977</v>
      </c>
      <c r="G280" s="322"/>
      <c r="H280" s="322">
        <v>0</v>
      </c>
      <c r="I280" s="322"/>
      <c r="J280" s="320">
        <v>-43.800000000000011</v>
      </c>
      <c r="K280" s="322"/>
      <c r="L280" s="320">
        <v>0</v>
      </c>
      <c r="M280" s="322"/>
      <c r="N280" s="322">
        <v>0</v>
      </c>
    </row>
    <row r="281" spans="1:14">
      <c r="A281" s="42"/>
      <c r="B281" s="82" t="s">
        <v>272</v>
      </c>
      <c r="C281" s="42"/>
      <c r="D281" s="137"/>
      <c r="E281" s="134"/>
      <c r="F281" s="320">
        <f>-F108</f>
        <v>4.351</v>
      </c>
      <c r="G281" s="320"/>
      <c r="H281" s="320">
        <v>-3.4</v>
      </c>
      <c r="I281" s="320"/>
      <c r="J281" s="320">
        <v>0.49700000000000077</v>
      </c>
      <c r="K281" s="320"/>
      <c r="L281" s="320">
        <v>5.4</v>
      </c>
      <c r="M281" s="320"/>
      <c r="N281" s="320">
        <v>82.800000000000011</v>
      </c>
    </row>
    <row r="282" spans="1:14">
      <c r="A282" s="42"/>
      <c r="B282" s="82" t="s">
        <v>185</v>
      </c>
      <c r="C282" s="42"/>
      <c r="D282" s="137"/>
      <c r="E282" s="134"/>
      <c r="F282" s="320">
        <f>-'IS &amp; OCI'!F13</f>
        <v>123.60000000000001</v>
      </c>
      <c r="G282" s="320"/>
      <c r="H282" s="320">
        <v>80.5</v>
      </c>
      <c r="I282" s="320"/>
      <c r="J282" s="320">
        <v>191.9</v>
      </c>
      <c r="K282" s="320"/>
      <c r="L282" s="320">
        <v>151.1</v>
      </c>
      <c r="M282" s="320"/>
      <c r="N282" s="320">
        <v>426.29999999999995</v>
      </c>
    </row>
    <row r="283" spans="1:14">
      <c r="A283" s="42"/>
      <c r="B283" s="82" t="s">
        <v>183</v>
      </c>
      <c r="C283" s="42"/>
      <c r="D283" s="137"/>
      <c r="E283" s="134"/>
      <c r="F283" s="321">
        <f>-'IS &amp; OCI'!F14</f>
        <v>17.794000000000004</v>
      </c>
      <c r="G283" s="321"/>
      <c r="H283" s="320">
        <v>42.9</v>
      </c>
      <c r="I283" s="320"/>
      <c r="J283" s="321">
        <v>56.528000000000006</v>
      </c>
      <c r="K283" s="320"/>
      <c r="L283" s="320">
        <v>87.4</v>
      </c>
      <c r="M283" s="320"/>
      <c r="N283" s="320">
        <v>154.4</v>
      </c>
    </row>
    <row r="284" spans="1:14">
      <c r="A284" s="42"/>
      <c r="B284" s="82" t="s">
        <v>184</v>
      </c>
      <c r="C284" s="42"/>
      <c r="D284" s="137"/>
      <c r="E284" s="134"/>
      <c r="F284" s="320">
        <f>-'IS &amp; OCI'!F15</f>
        <v>0</v>
      </c>
      <c r="G284" s="320"/>
      <c r="H284" s="320">
        <v>9.9</v>
      </c>
      <c r="I284" s="26"/>
      <c r="J284" s="320">
        <v>0</v>
      </c>
      <c r="K284" s="26"/>
      <c r="L284" s="320">
        <v>9.9</v>
      </c>
      <c r="M284" s="26"/>
      <c r="N284" s="320">
        <v>94.2</v>
      </c>
    </row>
    <row r="285" spans="1:14">
      <c r="A285" s="232"/>
      <c r="B285" s="173" t="s">
        <v>274</v>
      </c>
      <c r="C285" s="45"/>
      <c r="D285" s="45"/>
      <c r="E285" s="174"/>
      <c r="F285" s="60">
        <f>SUM(F279:F284)-0.1</f>
        <v>135.917</v>
      </c>
      <c r="G285" s="152"/>
      <c r="H285" s="60">
        <f>SUM(H279:H284)</f>
        <v>112.5</v>
      </c>
      <c r="I285" s="174"/>
      <c r="J285" s="60">
        <f>SUM(J279:J284)</f>
        <v>228.37499999999989</v>
      </c>
      <c r="K285" s="174"/>
      <c r="L285" s="60">
        <f>SUM(L279:L284)-0.2</f>
        <v>142.60000000000002</v>
      </c>
      <c r="M285" s="174"/>
      <c r="N285" s="60">
        <f>SUM(N279:N284)</f>
        <v>374.09999999999985</v>
      </c>
    </row>
    <row r="286" spans="1:14" ht="15">
      <c r="A286" s="20"/>
      <c r="B286" s="323"/>
      <c r="C286" s="323"/>
      <c r="D286" s="323"/>
      <c r="E286" s="323"/>
      <c r="F286" s="327"/>
      <c r="G286" s="324"/>
      <c r="H286" s="327"/>
      <c r="I286" s="319"/>
      <c r="J286" s="319"/>
      <c r="K286" s="319"/>
      <c r="L286" s="319"/>
      <c r="M286" s="319"/>
      <c r="N286" s="327"/>
    </row>
    <row r="287" spans="1:14" ht="13.5" thickBot="1">
      <c r="A287" s="116"/>
      <c r="B287" s="116"/>
      <c r="C287" s="116"/>
      <c r="D287" s="148"/>
      <c r="E287" s="138"/>
      <c r="F287" s="227"/>
      <c r="G287" s="227"/>
      <c r="H287" s="227"/>
      <c r="I287" s="138"/>
      <c r="J287" s="138"/>
      <c r="K287" s="138"/>
      <c r="L287" s="138"/>
      <c r="M287" s="138"/>
      <c r="N287" s="138"/>
    </row>
    <row r="288" spans="1:14">
      <c r="A288" s="117"/>
      <c r="B288" s="117"/>
      <c r="C288" s="117"/>
      <c r="D288" s="117"/>
      <c r="E288" s="117"/>
      <c r="F288" s="415" t="s">
        <v>5</v>
      </c>
      <c r="G288" s="415"/>
      <c r="H288" s="415"/>
      <c r="I288" s="117"/>
      <c r="J288" s="417" t="s">
        <v>293</v>
      </c>
      <c r="K288" s="417"/>
      <c r="L288" s="417"/>
      <c r="M288" s="117"/>
      <c r="N288" s="359" t="s">
        <v>20</v>
      </c>
    </row>
    <row r="289" spans="1:14">
      <c r="A289" s="117"/>
      <c r="B289" s="117"/>
      <c r="C289" s="117"/>
      <c r="D289" s="117"/>
      <c r="E289" s="117"/>
      <c r="F289" s="412" t="s">
        <v>287</v>
      </c>
      <c r="G289" s="412"/>
      <c r="H289" s="412"/>
      <c r="I289" s="117"/>
      <c r="J289" s="410" t="s">
        <v>287</v>
      </c>
      <c r="K289" s="410"/>
      <c r="L289" s="410"/>
      <c r="M289" s="117"/>
      <c r="N289" s="317" t="s">
        <v>1</v>
      </c>
    </row>
    <row r="290" spans="1:14">
      <c r="A290" s="46" t="s">
        <v>91</v>
      </c>
      <c r="B290" s="46"/>
      <c r="C290" s="46"/>
      <c r="D290" s="46"/>
      <c r="E290" s="43"/>
      <c r="F290" s="388">
        <v>2018</v>
      </c>
      <c r="G290" s="392"/>
      <c r="H290" s="390">
        <v>2017</v>
      </c>
      <c r="I290" s="391"/>
      <c r="J290" s="304">
        <v>2018</v>
      </c>
      <c r="K290" s="304"/>
      <c r="L290" s="304">
        <v>2017</v>
      </c>
      <c r="M290" s="391"/>
      <c r="N290" s="304">
        <v>2017</v>
      </c>
    </row>
    <row r="291" spans="1:14">
      <c r="A291" s="325"/>
      <c r="B291" s="319" t="s">
        <v>179</v>
      </c>
      <c r="C291" s="320"/>
      <c r="D291" s="321"/>
      <c r="E291" s="320">
        <v>16.7</v>
      </c>
      <c r="F291" s="322">
        <f>+'IS &amp; OCI'!F18</f>
        <v>30.534999999999968</v>
      </c>
      <c r="G291" s="322">
        <v>-67.900000000000006</v>
      </c>
      <c r="H291" s="322">
        <v>-17.399999999999999</v>
      </c>
      <c r="I291" s="322"/>
      <c r="J291" s="322">
        <f>+'IS &amp; OCI'!J18</f>
        <v>23.249999999999886</v>
      </c>
      <c r="K291" s="322"/>
      <c r="L291" s="322">
        <v>-111</v>
      </c>
      <c r="M291" s="322"/>
      <c r="N291" s="322">
        <v>-421.70700000000011</v>
      </c>
    </row>
    <row r="292" spans="1:14">
      <c r="A292" s="260"/>
      <c r="B292" s="82" t="s">
        <v>276</v>
      </c>
      <c r="C292" s="320"/>
      <c r="D292" s="321"/>
      <c r="E292" s="320"/>
      <c r="F292" s="320">
        <f>-'Segment table'!G8</f>
        <v>-40.262999999999977</v>
      </c>
      <c r="G292" s="322"/>
      <c r="H292" s="322">
        <v>0</v>
      </c>
      <c r="I292" s="322"/>
      <c r="J292" s="320">
        <v>-43.800000000000011</v>
      </c>
      <c r="K292" s="322"/>
      <c r="L292" s="320">
        <v>0</v>
      </c>
      <c r="M292" s="322"/>
      <c r="N292" s="322">
        <v>0</v>
      </c>
    </row>
    <row r="293" spans="1:14">
      <c r="A293" s="260"/>
      <c r="B293" s="82" t="s">
        <v>192</v>
      </c>
      <c r="C293" s="320"/>
      <c r="D293" s="321"/>
      <c r="E293" s="320">
        <v>-0.7</v>
      </c>
      <c r="F293" s="320">
        <f>-'IS &amp; OCI'!F16</f>
        <v>4.351</v>
      </c>
      <c r="G293" s="320"/>
      <c r="H293" s="320">
        <v>-3.4</v>
      </c>
      <c r="I293" s="320"/>
      <c r="J293" s="320">
        <v>0.49700000000000077</v>
      </c>
      <c r="K293" s="320"/>
      <c r="L293" s="320">
        <v>5.4</v>
      </c>
      <c r="M293" s="320"/>
      <c r="N293" s="320">
        <v>82.800000000000011</v>
      </c>
    </row>
    <row r="294" spans="1:14">
      <c r="A294" s="260"/>
      <c r="B294" s="82" t="s">
        <v>275</v>
      </c>
      <c r="C294" s="320"/>
      <c r="D294" s="321"/>
      <c r="E294" s="320"/>
      <c r="F294" s="320">
        <f>-'Segment table'!G13</f>
        <v>11.088000000000008</v>
      </c>
      <c r="G294" s="320"/>
      <c r="H294" s="320">
        <v>0</v>
      </c>
      <c r="I294" s="320"/>
      <c r="J294" s="320">
        <v>3.0880000000000223</v>
      </c>
      <c r="K294" s="320"/>
      <c r="L294" s="320">
        <v>0</v>
      </c>
      <c r="M294" s="320"/>
      <c r="N294" s="320">
        <v>0</v>
      </c>
    </row>
    <row r="295" spans="1:14">
      <c r="A295" s="260"/>
      <c r="B295" s="82" t="s">
        <v>181</v>
      </c>
      <c r="C295" s="320"/>
      <c r="D295" s="321"/>
      <c r="E295" s="320"/>
      <c r="F295" s="320">
        <f>-F196</f>
        <v>7.9</v>
      </c>
      <c r="G295" s="320"/>
      <c r="H295" s="320">
        <v>2.2000000000000002</v>
      </c>
      <c r="I295" s="320"/>
      <c r="J295" s="320">
        <v>7.9</v>
      </c>
      <c r="K295" s="320"/>
      <c r="L295" s="320">
        <v>3.5</v>
      </c>
      <c r="M295" s="320"/>
      <c r="N295" s="320">
        <v>59.4</v>
      </c>
    </row>
    <row r="296" spans="1:14">
      <c r="A296" s="260"/>
      <c r="B296" s="82" t="s">
        <v>184</v>
      </c>
      <c r="C296" s="320"/>
      <c r="D296" s="321"/>
      <c r="E296" s="320">
        <v>73.8</v>
      </c>
      <c r="F296" s="320">
        <f>-'IS &amp; OCI'!F15</f>
        <v>0</v>
      </c>
      <c r="G296" s="320"/>
      <c r="H296" s="320">
        <v>9.9</v>
      </c>
      <c r="I296" s="320"/>
      <c r="J296" s="320">
        <v>0</v>
      </c>
      <c r="K296" s="320"/>
      <c r="L296" s="320">
        <v>9.9</v>
      </c>
      <c r="M296" s="320"/>
      <c r="N296" s="320">
        <v>94.2</v>
      </c>
    </row>
    <row r="297" spans="1:14">
      <c r="A297" s="326"/>
      <c r="B297" s="173" t="s">
        <v>193</v>
      </c>
      <c r="C297" s="45"/>
      <c r="D297" s="45"/>
      <c r="E297" s="174"/>
      <c r="F297" s="60">
        <f>+SUM(F291:F296)-0.1</f>
        <v>13.511000000000001</v>
      </c>
      <c r="G297" s="152">
        <v>-3.6000000000000085</v>
      </c>
      <c r="H297" s="60">
        <f>+SUM(H291:H296)</f>
        <v>-8.6999999999999975</v>
      </c>
      <c r="I297" s="174"/>
      <c r="J297" s="60">
        <f>+SUM(J291:J296)</f>
        <v>-9.0650000000001025</v>
      </c>
      <c r="K297" s="174"/>
      <c r="L297" s="60">
        <f>+SUM(L291:L296)</f>
        <v>-92.199999999999989</v>
      </c>
      <c r="M297" s="174"/>
      <c r="N297" s="60">
        <f>+SUM(N291:N296)</f>
        <v>-185.30700000000013</v>
      </c>
    </row>
    <row r="298" spans="1:14">
      <c r="A298" s="42"/>
      <c r="B298" s="42"/>
      <c r="C298" s="42"/>
      <c r="D298" s="137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</row>
    <row r="299" spans="1:14">
      <c r="A299" s="42"/>
      <c r="B299" s="42"/>
      <c r="C299" s="42"/>
      <c r="D299" s="137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</row>
    <row r="300" spans="1:14">
      <c r="A300" s="42"/>
      <c r="B300" s="42"/>
      <c r="C300" s="42"/>
      <c r="D300" s="137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</row>
    <row r="301" spans="1:14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</row>
    <row r="302" spans="1:14" ht="15">
      <c r="A302" s="28" t="s">
        <v>250</v>
      </c>
      <c r="B302" s="112"/>
    </row>
    <row r="303" spans="1:14" ht="13.5" thickBot="1">
      <c r="B303" s="340" t="s">
        <v>251</v>
      </c>
      <c r="C303" s="341"/>
      <c r="D303" s="341"/>
      <c r="E303" s="341"/>
      <c r="F303" s="340"/>
      <c r="G303" s="342"/>
      <c r="H303" s="340"/>
      <c r="I303" s="342"/>
      <c r="J303" s="342"/>
      <c r="K303" s="342"/>
      <c r="L303" s="342"/>
      <c r="M303" s="342"/>
      <c r="N303" s="340"/>
    </row>
    <row r="304" spans="1:14">
      <c r="B304" s="343"/>
      <c r="C304" s="260"/>
      <c r="D304" s="260"/>
      <c r="E304" s="260"/>
      <c r="F304" s="344" t="s">
        <v>252</v>
      </c>
      <c r="G304" s="345"/>
      <c r="I304" s="345"/>
      <c r="J304" s="346" t="s">
        <v>253</v>
      </c>
      <c r="K304" s="345"/>
      <c r="L304" s="345"/>
      <c r="M304" s="345"/>
      <c r="N304" s="347" t="s">
        <v>279</v>
      </c>
    </row>
    <row r="305" spans="2:14">
      <c r="B305" s="344"/>
      <c r="C305" s="344"/>
      <c r="D305" s="344"/>
      <c r="E305" s="344"/>
      <c r="F305" s="348" t="s">
        <v>254</v>
      </c>
      <c r="G305" s="349"/>
      <c r="I305" s="345"/>
      <c r="J305" s="348" t="s">
        <v>255</v>
      </c>
      <c r="K305" s="345"/>
      <c r="L305" s="345"/>
      <c r="M305" s="345"/>
      <c r="N305" s="348" t="s">
        <v>280</v>
      </c>
    </row>
    <row r="306" spans="2:14">
      <c r="B306" s="344" t="s">
        <v>29</v>
      </c>
      <c r="C306" s="344"/>
      <c r="D306" s="344"/>
      <c r="E306" s="344"/>
      <c r="F306" s="320">
        <v>162.80600000000001</v>
      </c>
      <c r="G306" s="320"/>
      <c r="H306" s="320"/>
      <c r="I306" s="320"/>
      <c r="J306" s="320">
        <v>0</v>
      </c>
      <c r="K306" s="320"/>
      <c r="L306" s="320"/>
      <c r="M306" s="320"/>
      <c r="N306" s="320">
        <f>+F306+J306</f>
        <v>162.80600000000001</v>
      </c>
    </row>
    <row r="307" spans="2:14">
      <c r="B307" s="344" t="s">
        <v>30</v>
      </c>
      <c r="C307" s="344"/>
      <c r="D307" s="344"/>
      <c r="E307" s="344"/>
      <c r="F307" s="320">
        <v>133.18299999999999</v>
      </c>
      <c r="G307" s="320"/>
      <c r="H307" s="320"/>
      <c r="I307" s="320"/>
      <c r="J307" s="320">
        <v>-70.900000000000006</v>
      </c>
      <c r="K307" s="320"/>
      <c r="L307" s="320"/>
      <c r="M307" s="320"/>
      <c r="N307" s="320">
        <f>+F307+J307</f>
        <v>62.282999999999987</v>
      </c>
    </row>
    <row r="308" spans="2:14">
      <c r="B308" s="344" t="s">
        <v>118</v>
      </c>
      <c r="C308" s="344"/>
      <c r="D308" s="344"/>
      <c r="E308" s="344"/>
      <c r="F308" s="320">
        <v>151.69999999999999</v>
      </c>
      <c r="G308" s="320"/>
      <c r="H308" s="320"/>
      <c r="I308" s="320"/>
      <c r="J308" s="320">
        <v>0</v>
      </c>
      <c r="K308" s="320"/>
      <c r="L308" s="320"/>
      <c r="M308" s="320"/>
      <c r="N308" s="320">
        <f>+F308+J308</f>
        <v>151.69999999999999</v>
      </c>
    </row>
    <row r="309" spans="2:14">
      <c r="B309" s="350" t="s">
        <v>256</v>
      </c>
      <c r="C309" s="351"/>
      <c r="D309" s="351"/>
      <c r="E309" s="352"/>
      <c r="F309" s="353">
        <v>447.7</v>
      </c>
      <c r="G309" s="353"/>
      <c r="H309" s="353"/>
      <c r="I309" s="353"/>
      <c r="J309" s="353">
        <f>+SUM(J305:J308)</f>
        <v>-70.900000000000006</v>
      </c>
      <c r="K309" s="353"/>
      <c r="L309" s="353"/>
      <c r="M309" s="353"/>
      <c r="N309" s="353">
        <f>+F309+J309</f>
        <v>376.79999999999995</v>
      </c>
    </row>
    <row r="310" spans="2:14">
      <c r="B310" s="354"/>
      <c r="C310" s="352"/>
      <c r="D310" s="352"/>
      <c r="E310" s="352"/>
      <c r="F310" s="327"/>
      <c r="G310" s="327"/>
      <c r="H310" s="327"/>
      <c r="I310" s="327"/>
      <c r="J310" s="327"/>
      <c r="K310" s="327"/>
      <c r="L310" s="327"/>
      <c r="M310" s="327"/>
      <c r="N310" s="327"/>
    </row>
    <row r="311" spans="2:14">
      <c r="B311" s="349" t="s">
        <v>41</v>
      </c>
      <c r="C311" s="352"/>
      <c r="D311" s="352"/>
      <c r="E311" s="352"/>
      <c r="F311" s="327"/>
      <c r="G311" s="327"/>
      <c r="H311" s="327"/>
      <c r="I311" s="327"/>
      <c r="J311" s="327"/>
      <c r="K311" s="327"/>
      <c r="L311" s="327"/>
      <c r="M311" s="327"/>
      <c r="N311" s="327"/>
    </row>
    <row r="312" spans="2:14">
      <c r="B312" s="349" t="s">
        <v>257</v>
      </c>
      <c r="C312" s="352"/>
      <c r="D312" s="352"/>
      <c r="E312" s="352"/>
      <c r="F312" s="321">
        <v>389.00000000000006</v>
      </c>
      <c r="G312" s="321"/>
      <c r="H312" s="321"/>
      <c r="I312" s="321"/>
      <c r="J312" s="321">
        <v>0</v>
      </c>
      <c r="K312" s="321"/>
      <c r="L312" s="321"/>
      <c r="M312" s="321"/>
      <c r="N312" s="321">
        <f>+F312+J312</f>
        <v>389.00000000000006</v>
      </c>
    </row>
    <row r="313" spans="2:14">
      <c r="B313" s="349" t="s">
        <v>258</v>
      </c>
      <c r="C313" s="352"/>
      <c r="D313" s="352"/>
      <c r="E313" s="352"/>
      <c r="F313" s="321">
        <v>123.3</v>
      </c>
      <c r="G313" s="321"/>
      <c r="H313" s="321"/>
      <c r="I313" s="321"/>
      <c r="J313" s="321">
        <v>155.69999999999999</v>
      </c>
      <c r="K313" s="321"/>
      <c r="L313" s="321"/>
      <c r="M313" s="321"/>
      <c r="N313" s="321">
        <f>+F313+J313</f>
        <v>279</v>
      </c>
    </row>
    <row r="314" spans="2:14">
      <c r="B314" s="349" t="s">
        <v>118</v>
      </c>
      <c r="C314" s="344"/>
      <c r="D314" s="344"/>
      <c r="E314" s="344"/>
      <c r="F314" s="321">
        <v>1522.8</v>
      </c>
      <c r="G314" s="321"/>
      <c r="H314" s="321"/>
      <c r="I314" s="321"/>
      <c r="J314" s="321">
        <v>0</v>
      </c>
      <c r="K314" s="321"/>
      <c r="L314" s="321"/>
      <c r="M314" s="321"/>
      <c r="N314" s="321">
        <f>+F314+J314</f>
        <v>1522.8</v>
      </c>
    </row>
    <row r="315" spans="2:14">
      <c r="B315" s="350" t="s">
        <v>259</v>
      </c>
      <c r="C315" s="351"/>
      <c r="D315" s="351"/>
      <c r="E315" s="352"/>
      <c r="F315" s="353">
        <v>2035.0519999999997</v>
      </c>
      <c r="G315" s="353"/>
      <c r="H315" s="353"/>
      <c r="I315" s="353"/>
      <c r="J315" s="353">
        <f>+SUM(J312:J314)</f>
        <v>155.69999999999999</v>
      </c>
      <c r="K315" s="353"/>
      <c r="L315" s="353"/>
      <c r="M315" s="353"/>
      <c r="N315" s="353">
        <f>+F315+J315</f>
        <v>2190.7519999999995</v>
      </c>
    </row>
    <row r="316" spans="2:14">
      <c r="B316" s="354"/>
      <c r="C316" s="352"/>
      <c r="D316" s="352"/>
      <c r="E316" s="352"/>
      <c r="F316" s="327"/>
      <c r="G316" s="327"/>
      <c r="H316" s="327"/>
      <c r="I316" s="327"/>
      <c r="J316" s="327"/>
      <c r="K316" s="327"/>
      <c r="L316" s="327"/>
      <c r="M316" s="327"/>
      <c r="N316" s="327"/>
    </row>
    <row r="317" spans="2:14" ht="13.5" thickBot="1">
      <c r="B317" s="350" t="s">
        <v>260</v>
      </c>
      <c r="C317" s="351"/>
      <c r="D317" s="351"/>
      <c r="E317" s="352"/>
      <c r="F317" s="355">
        <f>+F315+F309</f>
        <v>2482.7519999999995</v>
      </c>
      <c r="G317" s="355"/>
      <c r="H317" s="355"/>
      <c r="I317" s="355"/>
      <c r="J317" s="355">
        <f>+J315+J309</f>
        <v>84.799999999999983</v>
      </c>
      <c r="K317" s="355"/>
      <c r="L317" s="355"/>
      <c r="M317" s="355"/>
      <c r="N317" s="355">
        <f>+N315+N309</f>
        <v>2567.5519999999997</v>
      </c>
    </row>
    <row r="318" spans="2:14">
      <c r="B318" s="344"/>
      <c r="C318" s="344"/>
      <c r="D318" s="344"/>
      <c r="E318" s="344"/>
      <c r="F318" s="344"/>
      <c r="G318" s="344"/>
      <c r="H318" s="344"/>
      <c r="I318" s="344"/>
      <c r="J318" s="344"/>
      <c r="K318" s="344"/>
      <c r="L318" s="344"/>
      <c r="M318" s="344"/>
      <c r="N318" s="344"/>
    </row>
    <row r="319" spans="2:14">
      <c r="B319" s="344" t="s">
        <v>23</v>
      </c>
      <c r="C319" s="344"/>
      <c r="D319" s="344"/>
      <c r="E319" s="344"/>
      <c r="F319" s="320">
        <v>-18.487206999999888</v>
      </c>
      <c r="G319" s="320"/>
      <c r="H319" s="320"/>
      <c r="I319" s="320"/>
      <c r="J319" s="320">
        <f>-84.5+9.2</f>
        <v>-75.3</v>
      </c>
      <c r="K319" s="320"/>
      <c r="L319" s="320"/>
      <c r="M319" s="320"/>
      <c r="N319" s="320">
        <f>+F319+J319</f>
        <v>-93.787206999999881</v>
      </c>
    </row>
    <row r="320" spans="2:14">
      <c r="B320" s="344" t="s">
        <v>261</v>
      </c>
      <c r="C320" s="344"/>
      <c r="D320" s="344"/>
      <c r="E320" s="344"/>
      <c r="F320" s="320">
        <v>898</v>
      </c>
      <c r="G320" s="320"/>
      <c r="H320" s="320"/>
      <c r="I320" s="320"/>
      <c r="J320" s="320">
        <v>0</v>
      </c>
      <c r="K320" s="320"/>
      <c r="L320" s="320"/>
      <c r="M320" s="320"/>
      <c r="N320" s="320">
        <f>+F320+J320</f>
        <v>898</v>
      </c>
    </row>
    <row r="321" spans="2:14">
      <c r="B321" s="350" t="s">
        <v>262</v>
      </c>
      <c r="C321" s="351"/>
      <c r="D321" s="351"/>
      <c r="E321" s="352"/>
      <c r="F321" s="353">
        <v>879.5127930000001</v>
      </c>
      <c r="G321" s="353"/>
      <c r="H321" s="353"/>
      <c r="I321" s="353"/>
      <c r="J321" s="353">
        <f>+SUM(J319:J320)</f>
        <v>-75.3</v>
      </c>
      <c r="K321" s="353"/>
      <c r="L321" s="353"/>
      <c r="M321" s="353"/>
      <c r="N321" s="353">
        <f>+SUM(N319:N320)</f>
        <v>804.21279300000015</v>
      </c>
    </row>
    <row r="322" spans="2:14">
      <c r="B322" s="352"/>
      <c r="C322" s="352"/>
      <c r="D322" s="352"/>
      <c r="E322" s="352"/>
      <c r="F322" s="327"/>
      <c r="G322" s="327"/>
      <c r="H322" s="327"/>
      <c r="I322" s="327"/>
      <c r="J322" s="327"/>
      <c r="K322" s="327"/>
      <c r="L322" s="327"/>
      <c r="M322" s="327"/>
      <c r="N322" s="327"/>
    </row>
    <row r="323" spans="2:14">
      <c r="B323" s="344" t="s">
        <v>277</v>
      </c>
      <c r="C323" s="344"/>
      <c r="D323" s="344"/>
      <c r="E323" s="344"/>
      <c r="F323" s="320">
        <v>186.81299999999999</v>
      </c>
      <c r="G323" s="320"/>
      <c r="H323" s="320"/>
      <c r="I323" s="320"/>
      <c r="J323" s="320">
        <v>160.1</v>
      </c>
      <c r="K323" s="320"/>
      <c r="L323" s="320"/>
      <c r="M323" s="320"/>
      <c r="N323" s="320">
        <f>+F323+J323</f>
        <v>346.91300000000001</v>
      </c>
    </row>
    <row r="324" spans="2:14">
      <c r="B324" s="344" t="s">
        <v>103</v>
      </c>
      <c r="C324" s="344"/>
      <c r="D324" s="344"/>
      <c r="E324" s="344"/>
      <c r="F324" s="320">
        <v>180.4</v>
      </c>
      <c r="G324" s="320"/>
      <c r="H324" s="320"/>
      <c r="I324" s="320"/>
      <c r="J324" s="320">
        <v>0</v>
      </c>
      <c r="K324" s="320"/>
      <c r="L324" s="320"/>
      <c r="M324" s="320"/>
      <c r="N324" s="320">
        <f>+F324+J324</f>
        <v>180.4</v>
      </c>
    </row>
    <row r="325" spans="2:14">
      <c r="B325" s="350" t="s">
        <v>263</v>
      </c>
      <c r="C325" s="351"/>
      <c r="D325" s="351"/>
      <c r="E325" s="352"/>
      <c r="F325" s="353">
        <v>367.2</v>
      </c>
      <c r="G325" s="353"/>
      <c r="H325" s="353"/>
      <c r="I325" s="353"/>
      <c r="J325" s="353">
        <f>+SUM(J323:J324)</f>
        <v>160.1</v>
      </c>
      <c r="K325" s="353"/>
      <c r="L325" s="353"/>
      <c r="M325" s="353"/>
      <c r="N325" s="353">
        <f>+F325+J325</f>
        <v>527.29999999999995</v>
      </c>
    </row>
    <row r="326" spans="2:14">
      <c r="B326" s="354"/>
      <c r="C326" s="352"/>
      <c r="D326" s="352"/>
      <c r="E326" s="352"/>
      <c r="F326" s="327"/>
      <c r="G326" s="327"/>
      <c r="H326" s="327"/>
      <c r="I326" s="327"/>
      <c r="J326" s="327"/>
      <c r="K326" s="327"/>
      <c r="L326" s="327"/>
      <c r="M326" s="327"/>
      <c r="N326" s="327"/>
    </row>
    <row r="327" spans="2:14">
      <c r="B327" s="350" t="s">
        <v>264</v>
      </c>
      <c r="C327" s="351"/>
      <c r="D327" s="351"/>
      <c r="E327" s="352"/>
      <c r="F327" s="353">
        <v>1236.0890000000002</v>
      </c>
      <c r="G327" s="353"/>
      <c r="H327" s="353"/>
      <c r="I327" s="353"/>
      <c r="J327" s="353">
        <v>0</v>
      </c>
      <c r="K327" s="353"/>
      <c r="L327" s="353"/>
      <c r="M327" s="353"/>
      <c r="N327" s="353">
        <f>+F327+J327</f>
        <v>1236.0890000000002</v>
      </c>
    </row>
    <row r="328" spans="2:14">
      <c r="B328" s="344"/>
      <c r="C328" s="344"/>
      <c r="D328" s="344"/>
      <c r="E328" s="344"/>
      <c r="F328" s="320"/>
      <c r="G328" s="320"/>
      <c r="H328" s="320"/>
      <c r="I328" s="320"/>
      <c r="J328" s="320"/>
      <c r="K328" s="320"/>
      <c r="L328" s="320"/>
      <c r="M328" s="320"/>
      <c r="N328" s="320"/>
    </row>
    <row r="329" spans="2:14" ht="13.5" thickBot="1">
      <c r="B329" s="350" t="s">
        <v>19</v>
      </c>
      <c r="C329" s="351"/>
      <c r="D329" s="351"/>
      <c r="E329" s="352"/>
      <c r="F329" s="355">
        <f>+F327+F325+F321</f>
        <v>2482.8017930000005</v>
      </c>
      <c r="G329" s="355"/>
      <c r="H329" s="355"/>
      <c r="I329" s="355"/>
      <c r="J329" s="355">
        <f>+J327+J325+J321</f>
        <v>84.8</v>
      </c>
      <c r="K329" s="355"/>
      <c r="L329" s="355"/>
      <c r="M329" s="355"/>
      <c r="N329" s="355">
        <f>+N327+N325+N321-0.1</f>
        <v>2567.5017930000004</v>
      </c>
    </row>
  </sheetData>
  <mergeCells count="68">
    <mergeCell ref="J277:L277"/>
    <mergeCell ref="J288:L288"/>
    <mergeCell ref="J289:L289"/>
    <mergeCell ref="J248:L248"/>
    <mergeCell ref="J249:L249"/>
    <mergeCell ref="J260:L260"/>
    <mergeCell ref="J261:L261"/>
    <mergeCell ref="J276:L276"/>
    <mergeCell ref="F276:H276"/>
    <mergeCell ref="F277:H277"/>
    <mergeCell ref="F288:H288"/>
    <mergeCell ref="F289:H289"/>
    <mergeCell ref="F186:H186"/>
    <mergeCell ref="F260:H260"/>
    <mergeCell ref="F261:H261"/>
    <mergeCell ref="F248:H248"/>
    <mergeCell ref="F249:H249"/>
    <mergeCell ref="F89:H89"/>
    <mergeCell ref="F90:H90"/>
    <mergeCell ref="F128:H128"/>
    <mergeCell ref="F8:H8"/>
    <mergeCell ref="F9:H9"/>
    <mergeCell ref="F116:H116"/>
    <mergeCell ref="F99:H99"/>
    <mergeCell ref="F100:H100"/>
    <mergeCell ref="F81:H81"/>
    <mergeCell ref="F34:H34"/>
    <mergeCell ref="F35:H35"/>
    <mergeCell ref="F46:H46"/>
    <mergeCell ref="F47:H47"/>
    <mergeCell ref="F80:H80"/>
    <mergeCell ref="F62:H62"/>
    <mergeCell ref="F63:H63"/>
    <mergeCell ref="F115:H115"/>
    <mergeCell ref="F142:H142"/>
    <mergeCell ref="F153:H153"/>
    <mergeCell ref="J170:L170"/>
    <mergeCell ref="J234:L234"/>
    <mergeCell ref="J208:L208"/>
    <mergeCell ref="J224:L224"/>
    <mergeCell ref="F129:H129"/>
    <mergeCell ref="F141:H141"/>
    <mergeCell ref="F185:H185"/>
    <mergeCell ref="F154:H154"/>
    <mergeCell ref="J153:L153"/>
    <mergeCell ref="J154:L154"/>
    <mergeCell ref="J185:L185"/>
    <mergeCell ref="J186:L186"/>
    <mergeCell ref="J116:L116"/>
    <mergeCell ref="J9:L9"/>
    <mergeCell ref="J8:L8"/>
    <mergeCell ref="J34:L34"/>
    <mergeCell ref="J35:L35"/>
    <mergeCell ref="J46:L46"/>
    <mergeCell ref="J47:L47"/>
    <mergeCell ref="J62:L62"/>
    <mergeCell ref="J63:L63"/>
    <mergeCell ref="J80:L80"/>
    <mergeCell ref="J81:L81"/>
    <mergeCell ref="J128:L128"/>
    <mergeCell ref="J129:L129"/>
    <mergeCell ref="J141:L141"/>
    <mergeCell ref="J142:L142"/>
    <mergeCell ref="J89:L89"/>
    <mergeCell ref="J90:L90"/>
    <mergeCell ref="J99:L99"/>
    <mergeCell ref="J100:L100"/>
    <mergeCell ref="J115:L115"/>
  </mergeCells>
  <printOptions horizontalCentered="1"/>
  <pageMargins left="0.19685039370078741" right="0.11811023622047245" top="0.39370078740157483" bottom="0.51181102362204722" header="0.31496062992125984" footer="0.23622047244094491"/>
  <pageSetup paperSize="9" scale="64" fitToHeight="3" orientation="portrait" r:id="rId1"/>
  <headerFooter alignWithMargins="0"/>
  <rowBreaks count="2" manualBreakCount="2">
    <brk id="97" max="12" man="1"/>
    <brk id="204" max="12" man="1"/>
  </rowBreaks>
  <ignoredErrors>
    <ignoredError sqref="F68 H68 H108 H297 N297 N68 F108 N108 I179:J179 J68 L108 J108 J285 L297 J297 L68 L285 L179 N179" formulaRange="1"/>
    <ignoredError sqref="J250:L25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31"/>
  <sheetViews>
    <sheetView showGridLines="0" topLeftCell="A10" zoomScale="110" zoomScaleNormal="110" workbookViewId="0">
      <selection activeCell="A2" sqref="A2"/>
    </sheetView>
  </sheetViews>
  <sheetFormatPr defaultRowHeight="12.75"/>
  <cols>
    <col min="1" max="1" width="2.7109375" customWidth="1"/>
    <col min="2" max="2" width="65.7109375" customWidth="1"/>
    <col min="3" max="3" width="10.7109375" customWidth="1"/>
    <col min="4" max="4" width="1.7109375" customWidth="1"/>
    <col min="5" max="6" width="10.7109375" customWidth="1"/>
    <col min="7" max="7" width="1.7109375" customWidth="1"/>
    <col min="8" max="9" width="10.7109375" customWidth="1"/>
    <col min="10" max="10" width="1.7109375" customWidth="1"/>
    <col min="11" max="11" width="10.7109375" customWidth="1"/>
  </cols>
  <sheetData>
    <row r="1" spans="1:15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3"/>
    </row>
    <row r="2" spans="1:15" ht="15">
      <c r="A2" s="216" t="s">
        <v>223</v>
      </c>
    </row>
    <row r="4" spans="1:15" ht="11.45" customHeight="1" thickBot="1">
      <c r="A4" s="116" t="s">
        <v>111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5" ht="11.45" customHeight="1">
      <c r="A5" s="117"/>
      <c r="B5" s="117"/>
      <c r="C5" s="117"/>
      <c r="D5" s="117"/>
      <c r="E5" s="413" t="s">
        <v>5</v>
      </c>
      <c r="F5" s="413"/>
      <c r="G5" s="364"/>
      <c r="H5" s="413" t="s">
        <v>5</v>
      </c>
      <c r="I5" s="413"/>
      <c r="K5" s="47" t="s">
        <v>20</v>
      </c>
    </row>
    <row r="6" spans="1:15" ht="11.45" customHeight="1">
      <c r="A6" s="117"/>
      <c r="B6" s="117"/>
      <c r="C6" s="117"/>
      <c r="D6" s="117"/>
      <c r="E6" s="412" t="s">
        <v>287</v>
      </c>
      <c r="F6" s="412"/>
      <c r="G6" s="222"/>
      <c r="H6" s="412" t="s">
        <v>287</v>
      </c>
      <c r="I6" s="412"/>
      <c r="K6" s="47" t="s">
        <v>1</v>
      </c>
    </row>
    <row r="7" spans="1:15" ht="11.45" customHeight="1">
      <c r="A7" s="117"/>
      <c r="B7" s="117"/>
      <c r="C7" s="117"/>
      <c r="D7" s="117"/>
      <c r="E7" s="304">
        <v>2018</v>
      </c>
      <c r="F7" s="304">
        <v>2017</v>
      </c>
      <c r="G7" s="386"/>
      <c r="H7" s="304">
        <v>2018</v>
      </c>
      <c r="I7" s="304">
        <v>2017</v>
      </c>
      <c r="J7" s="306"/>
      <c r="K7" s="304">
        <v>2017</v>
      </c>
    </row>
    <row r="8" spans="1:15" ht="11.45" customHeight="1">
      <c r="A8" s="117"/>
      <c r="B8" s="117"/>
      <c r="C8" s="117"/>
      <c r="D8" s="117"/>
      <c r="E8" s="420" t="s">
        <v>224</v>
      </c>
      <c r="F8" s="420"/>
      <c r="G8" s="307"/>
      <c r="H8" s="422" t="s">
        <v>225</v>
      </c>
      <c r="I8" s="422"/>
      <c r="J8" s="308"/>
      <c r="K8" s="418" t="s">
        <v>226</v>
      </c>
    </row>
    <row r="9" spans="1:15" ht="11.45" customHeight="1">
      <c r="A9" s="120"/>
      <c r="B9" s="120"/>
      <c r="C9" s="120"/>
      <c r="D9" s="117"/>
      <c r="E9" s="421"/>
      <c r="F9" s="421"/>
      <c r="G9" s="387"/>
      <c r="H9" s="423"/>
      <c r="I9" s="423"/>
      <c r="J9" s="308"/>
      <c r="K9" s="419"/>
    </row>
    <row r="10" spans="1:15" ht="11.45" customHeight="1">
      <c r="A10" s="42" t="s">
        <v>68</v>
      </c>
      <c r="B10" s="42"/>
      <c r="C10" s="42"/>
      <c r="D10" s="117"/>
      <c r="E10" s="122">
        <v>29.7</v>
      </c>
      <c r="F10" s="122">
        <v>95.9</v>
      </c>
      <c r="G10" s="13"/>
      <c r="H10" s="122">
        <f>+E10</f>
        <v>29.7</v>
      </c>
      <c r="I10" s="122">
        <f>+F10</f>
        <v>95.9</v>
      </c>
      <c r="K10" s="270">
        <v>241.3</v>
      </c>
    </row>
    <row r="11" spans="1:15" ht="11.45" customHeight="1">
      <c r="A11" s="43" t="s">
        <v>297</v>
      </c>
      <c r="B11" s="43"/>
      <c r="C11" s="43"/>
      <c r="D11" s="117"/>
      <c r="E11" s="122">
        <v>94</v>
      </c>
      <c r="F11" s="233">
        <v>50.2</v>
      </c>
      <c r="G11" s="13"/>
      <c r="H11" s="122">
        <v>134.30000000000001</v>
      </c>
      <c r="I11" s="122">
        <f t="shared" ref="I11:I14" si="0">+F11</f>
        <v>50.2</v>
      </c>
      <c r="K11" s="271">
        <v>299.39999999999998</v>
      </c>
      <c r="O11" s="337"/>
    </row>
    <row r="12" spans="1:15" ht="11.45" customHeight="1">
      <c r="A12" s="42" t="s">
        <v>67</v>
      </c>
      <c r="B12" s="42"/>
      <c r="C12" s="42"/>
      <c r="D12" s="117"/>
      <c r="E12" s="233">
        <v>68.7</v>
      </c>
      <c r="F12" s="233">
        <v>77.400000000000006</v>
      </c>
      <c r="H12" s="122">
        <f>+E12</f>
        <v>68.7</v>
      </c>
      <c r="I12" s="122">
        <f t="shared" si="0"/>
        <v>77.400000000000006</v>
      </c>
      <c r="K12" s="271">
        <v>235</v>
      </c>
      <c r="O12" s="337"/>
    </row>
    <row r="13" spans="1:15" ht="11.45" customHeight="1">
      <c r="A13" s="42" t="s">
        <v>104</v>
      </c>
      <c r="B13" s="42"/>
      <c r="C13" s="42"/>
      <c r="D13" s="117"/>
      <c r="E13" s="233">
        <v>6.7</v>
      </c>
      <c r="F13" s="233">
        <v>14.9</v>
      </c>
      <c r="H13" s="122">
        <f>+E13</f>
        <v>6.7</v>
      </c>
      <c r="I13" s="122">
        <f t="shared" si="0"/>
        <v>14.9</v>
      </c>
      <c r="K13" s="271">
        <v>51</v>
      </c>
    </row>
    <row r="14" spans="1:15" ht="11.45" customHeight="1">
      <c r="A14" s="44" t="s">
        <v>66</v>
      </c>
      <c r="B14" s="44"/>
      <c r="C14" s="44"/>
      <c r="D14" s="117"/>
      <c r="E14" s="124">
        <v>0.26300000000000001</v>
      </c>
      <c r="F14" s="124">
        <v>2.1</v>
      </c>
      <c r="H14" s="122">
        <f>+E14</f>
        <v>0.26300000000000001</v>
      </c>
      <c r="I14" s="122">
        <f t="shared" si="0"/>
        <v>2.1</v>
      </c>
      <c r="K14" s="271">
        <v>12.1</v>
      </c>
    </row>
    <row r="15" spans="1:15" ht="11.45" customHeight="1">
      <c r="A15" s="218" t="s">
        <v>145</v>
      </c>
      <c r="B15" s="218"/>
      <c r="C15" s="218"/>
      <c r="D15" s="219"/>
      <c r="E15" s="234">
        <f>SUM(E10:E14)</f>
        <v>199.363</v>
      </c>
      <c r="F15" s="234">
        <f>SUM(F10:F14)</f>
        <v>240.50000000000003</v>
      </c>
      <c r="H15" s="269">
        <f>SUM(H10:H14)</f>
        <v>239.66299999999998</v>
      </c>
      <c r="I15" s="269">
        <f>SUM(I10:I14)</f>
        <v>240.50000000000003</v>
      </c>
      <c r="K15" s="269">
        <f>SUM(K10:K14)</f>
        <v>838.80000000000007</v>
      </c>
    </row>
    <row r="16" spans="1:15">
      <c r="H16" s="372"/>
    </row>
    <row r="18" spans="1:15" ht="11.45" customHeight="1" thickBot="1">
      <c r="A18" s="116" t="s">
        <v>111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5" ht="11.45" customHeight="1">
      <c r="A19" s="117"/>
      <c r="B19" s="117"/>
      <c r="C19" s="117"/>
      <c r="D19" s="117"/>
      <c r="E19" s="411" t="s">
        <v>293</v>
      </c>
      <c r="F19" s="411"/>
      <c r="G19" s="411"/>
      <c r="H19" s="411" t="s">
        <v>293</v>
      </c>
      <c r="I19" s="411"/>
      <c r="J19" s="411"/>
      <c r="K19" s="370" t="s">
        <v>20</v>
      </c>
    </row>
    <row r="20" spans="1:15" ht="11.45" customHeight="1">
      <c r="A20" s="117"/>
      <c r="B20" s="117"/>
      <c r="C20" s="117"/>
      <c r="D20" s="117"/>
      <c r="E20" s="412" t="s">
        <v>287</v>
      </c>
      <c r="F20" s="412"/>
      <c r="G20" s="222"/>
      <c r="H20" s="412" t="s">
        <v>287</v>
      </c>
      <c r="I20" s="412"/>
      <c r="K20" s="370" t="s">
        <v>1</v>
      </c>
    </row>
    <row r="21" spans="1:15" ht="11.45" customHeight="1">
      <c r="A21" s="117"/>
      <c r="B21" s="117"/>
      <c r="C21" s="117"/>
      <c r="D21" s="117"/>
      <c r="E21" s="304">
        <v>2018</v>
      </c>
      <c r="F21" s="304">
        <v>2017</v>
      </c>
      <c r="G21" s="386"/>
      <c r="H21" s="304">
        <v>2018</v>
      </c>
      <c r="I21" s="304">
        <v>2017</v>
      </c>
      <c r="J21" s="306"/>
      <c r="K21" s="304">
        <v>2017</v>
      </c>
    </row>
    <row r="22" spans="1:15" ht="11.45" customHeight="1">
      <c r="A22" s="117"/>
      <c r="B22" s="117"/>
      <c r="C22" s="117"/>
      <c r="D22" s="117"/>
      <c r="E22" s="420" t="s">
        <v>224</v>
      </c>
      <c r="F22" s="420"/>
      <c r="G22" s="307"/>
      <c r="H22" s="422" t="s">
        <v>225</v>
      </c>
      <c r="I22" s="422"/>
      <c r="J22" s="308"/>
      <c r="K22" s="418" t="s">
        <v>226</v>
      </c>
    </row>
    <row r="23" spans="1:15" ht="11.45" customHeight="1">
      <c r="A23" s="120"/>
      <c r="B23" s="120"/>
      <c r="C23" s="120"/>
      <c r="D23" s="117"/>
      <c r="E23" s="421"/>
      <c r="F23" s="421"/>
      <c r="G23" s="308"/>
      <c r="H23" s="423"/>
      <c r="I23" s="423"/>
      <c r="J23" s="308"/>
      <c r="K23" s="419"/>
    </row>
    <row r="24" spans="1:15" ht="11.45" customHeight="1">
      <c r="A24" s="42" t="s">
        <v>68</v>
      </c>
      <c r="B24" s="42"/>
      <c r="C24" s="42"/>
      <c r="D24" s="117"/>
      <c r="E24" s="122">
        <v>74.2</v>
      </c>
      <c r="F24" s="122">
        <f>+I24</f>
        <v>157.30000000000001</v>
      </c>
      <c r="H24" s="122">
        <v>74.2</v>
      </c>
      <c r="I24" s="122">
        <v>157.30000000000001</v>
      </c>
      <c r="K24" s="270">
        <v>241.3</v>
      </c>
    </row>
    <row r="25" spans="1:15" ht="11.45" customHeight="1">
      <c r="A25" s="43" t="s">
        <v>297</v>
      </c>
      <c r="B25" s="43"/>
      <c r="C25" s="43"/>
      <c r="D25" s="117"/>
      <c r="E25" s="122">
        <v>152.5</v>
      </c>
      <c r="F25" s="122">
        <f t="shared" ref="F25:F28" si="1">+I25</f>
        <v>89.9</v>
      </c>
      <c r="H25" s="122">
        <v>196.4</v>
      </c>
      <c r="I25" s="122">
        <v>89.9</v>
      </c>
      <c r="K25" s="271">
        <v>299.39999999999998</v>
      </c>
      <c r="O25" s="337"/>
    </row>
    <row r="26" spans="1:15" ht="11.45" customHeight="1">
      <c r="A26" s="42" t="s">
        <v>67</v>
      </c>
      <c r="B26" s="42"/>
      <c r="C26" s="42"/>
      <c r="D26" s="117"/>
      <c r="E26" s="233">
        <v>152.19999999999999</v>
      </c>
      <c r="F26" s="122">
        <f t="shared" si="1"/>
        <v>116.7</v>
      </c>
      <c r="H26" s="122">
        <f>+E26</f>
        <v>152.19999999999999</v>
      </c>
      <c r="I26" s="122">
        <v>116.7</v>
      </c>
      <c r="K26" s="271">
        <v>235</v>
      </c>
      <c r="O26" s="337"/>
    </row>
    <row r="27" spans="1:15" ht="11.45" customHeight="1">
      <c r="A27" s="42" t="s">
        <v>104</v>
      </c>
      <c r="B27" s="42"/>
      <c r="C27" s="42"/>
      <c r="D27" s="117"/>
      <c r="E27" s="233">
        <v>13.4</v>
      </c>
      <c r="F27" s="233">
        <f t="shared" si="1"/>
        <v>28.7</v>
      </c>
      <c r="H27" s="122">
        <f>+E27</f>
        <v>13.4</v>
      </c>
      <c r="I27" s="122">
        <v>28.7</v>
      </c>
      <c r="K27" s="271">
        <v>51</v>
      </c>
    </row>
    <row r="28" spans="1:15" ht="11.45" customHeight="1">
      <c r="A28" s="44" t="s">
        <v>66</v>
      </c>
      <c r="B28" s="44"/>
      <c r="C28" s="44"/>
      <c r="D28" s="117"/>
      <c r="E28" s="124">
        <v>4.9000000000000004</v>
      </c>
      <c r="F28" s="124">
        <f t="shared" si="1"/>
        <v>2.7</v>
      </c>
      <c r="H28" s="122">
        <f>+E28</f>
        <v>4.9000000000000004</v>
      </c>
      <c r="I28" s="122">
        <v>2.7</v>
      </c>
      <c r="K28" s="271">
        <v>12.1</v>
      </c>
    </row>
    <row r="29" spans="1:15" ht="11.45" customHeight="1">
      <c r="A29" s="218" t="s">
        <v>145</v>
      </c>
      <c r="B29" s="218"/>
      <c r="C29" s="218"/>
      <c r="D29" s="219"/>
      <c r="E29" s="234">
        <f>SUM(E24:E28)</f>
        <v>397.19999999999993</v>
      </c>
      <c r="F29" s="234">
        <f>SUM(F24:F28)</f>
        <v>395.3</v>
      </c>
      <c r="H29" s="269">
        <f>SUM(H24:H28)-0.1</f>
        <v>440.99999999999994</v>
      </c>
      <c r="I29" s="269">
        <f>SUM(I24:I28)</f>
        <v>395.3</v>
      </c>
      <c r="K29" s="269">
        <f>SUM(K24:K28)</f>
        <v>838.80000000000007</v>
      </c>
    </row>
    <row r="30" spans="1:15">
      <c r="H30" s="372"/>
    </row>
    <row r="31" spans="1:15">
      <c r="H31" s="373"/>
    </row>
  </sheetData>
  <mergeCells count="14">
    <mergeCell ref="E5:F5"/>
    <mergeCell ref="E6:F6"/>
    <mergeCell ref="H5:I5"/>
    <mergeCell ref="H6:I6"/>
    <mergeCell ref="K22:K23"/>
    <mergeCell ref="E20:F20"/>
    <mergeCell ref="H20:I20"/>
    <mergeCell ref="E22:F23"/>
    <mergeCell ref="H22:I23"/>
    <mergeCell ref="E19:G19"/>
    <mergeCell ref="H19:J19"/>
    <mergeCell ref="E8:F9"/>
    <mergeCell ref="H8:I9"/>
    <mergeCell ref="K8:K9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30"/>
  <sheetViews>
    <sheetView showGridLines="0" zoomScale="110" zoomScaleNormal="110" workbookViewId="0">
      <selection activeCell="B2" sqref="B2"/>
    </sheetView>
  </sheetViews>
  <sheetFormatPr defaultRowHeight="12.75"/>
  <cols>
    <col min="1" max="1" width="2.7109375" customWidth="1"/>
    <col min="2" max="2" width="55.7109375" customWidth="1"/>
    <col min="3" max="3" width="1.7109375" customWidth="1"/>
    <col min="4" max="5" width="10.7109375" customWidth="1"/>
    <col min="6" max="6" width="1.7109375" customWidth="1"/>
    <col min="7" max="8" width="10.7109375" customWidth="1"/>
    <col min="9" max="9" width="1.7109375" customWidth="1"/>
    <col min="10" max="11" width="10.7109375" customWidth="1"/>
  </cols>
  <sheetData>
    <row r="1" spans="1:1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1.45" customHeight="1" thickBot="1">
      <c r="A2" s="6"/>
      <c r="B2" s="6"/>
      <c r="C2" s="6"/>
      <c r="D2" s="6"/>
      <c r="E2" s="6"/>
      <c r="F2" s="6"/>
    </row>
    <row r="3" spans="1:11" ht="11.45" customHeight="1">
      <c r="D3" s="413" t="s">
        <v>5</v>
      </c>
      <c r="E3" s="413"/>
      <c r="F3" s="413"/>
      <c r="G3" s="413"/>
      <c r="H3" s="413"/>
      <c r="I3" s="413"/>
      <c r="J3" s="413"/>
      <c r="K3" s="413"/>
    </row>
    <row r="4" spans="1:11" ht="11.45" customHeight="1">
      <c r="D4" s="412" t="s">
        <v>287</v>
      </c>
      <c r="E4" s="412"/>
      <c r="F4" s="412"/>
      <c r="G4" s="412"/>
      <c r="H4" s="412"/>
      <c r="I4" s="412"/>
      <c r="J4" s="412"/>
      <c r="K4" s="412"/>
    </row>
    <row r="5" spans="1:11" ht="11.45" customHeight="1">
      <c r="D5" s="394">
        <v>2018</v>
      </c>
      <c r="E5" s="394">
        <v>2017</v>
      </c>
      <c r="F5" s="305"/>
      <c r="G5" s="394">
        <v>2018</v>
      </c>
      <c r="H5" s="394">
        <v>2017</v>
      </c>
      <c r="J5" s="394">
        <v>2018</v>
      </c>
      <c r="K5" s="394">
        <v>2017</v>
      </c>
    </row>
    <row r="6" spans="1:11" ht="11.45" customHeight="1">
      <c r="D6" s="420" t="s">
        <v>224</v>
      </c>
      <c r="E6" s="420"/>
      <c r="F6" s="307"/>
      <c r="G6" s="422" t="s">
        <v>227</v>
      </c>
      <c r="H6" s="422"/>
      <c r="J6" s="422" t="s">
        <v>226</v>
      </c>
      <c r="K6" s="422"/>
    </row>
    <row r="7" spans="1:11" ht="11.45" customHeight="1">
      <c r="A7" s="309"/>
      <c r="B7" s="309"/>
      <c r="D7" s="421"/>
      <c r="E7" s="421"/>
      <c r="F7" s="308"/>
      <c r="G7" s="423"/>
      <c r="H7" s="423"/>
      <c r="J7" s="423"/>
      <c r="K7" s="423"/>
    </row>
    <row r="8" spans="1:11" ht="11.45" customHeight="1">
      <c r="B8" s="43" t="s">
        <v>228</v>
      </c>
      <c r="C8" s="43"/>
      <c r="D8" s="122">
        <v>199.4</v>
      </c>
      <c r="E8" s="122">
        <f>+'Note 2'!F15</f>
        <v>240.50000000000003</v>
      </c>
      <c r="F8" s="122"/>
      <c r="G8" s="122">
        <f>+J8-D8</f>
        <v>40.262999999999977</v>
      </c>
      <c r="H8" s="122">
        <v>0</v>
      </c>
      <c r="I8" s="122"/>
      <c r="J8" s="122">
        <f>+'IS &amp; OCI'!F8</f>
        <v>239.66299999999998</v>
      </c>
      <c r="K8" s="122">
        <f>+E8+H8</f>
        <v>240.50000000000003</v>
      </c>
    </row>
    <row r="9" spans="1:11" ht="5.0999999999999996" customHeight="1">
      <c r="B9" s="43"/>
      <c r="C9" s="43"/>
      <c r="D9" s="122"/>
      <c r="E9" s="122"/>
      <c r="F9" s="122"/>
      <c r="G9" s="122"/>
      <c r="H9" s="122"/>
      <c r="I9" s="122"/>
      <c r="J9" s="122"/>
      <c r="K9" s="122"/>
    </row>
    <row r="10" spans="1:11" ht="11.45" customHeight="1">
      <c r="B10" s="43" t="s">
        <v>37</v>
      </c>
      <c r="C10" s="43"/>
      <c r="D10" s="122">
        <f>+'IS &amp; OCI'!F10</f>
        <v>-51.600000000000009</v>
      </c>
      <c r="E10" s="122">
        <f>+'IS &amp; OCI'!H10</f>
        <v>-114.4</v>
      </c>
      <c r="F10" s="122"/>
      <c r="G10" s="122">
        <v>0</v>
      </c>
      <c r="H10" s="122">
        <v>0</v>
      </c>
      <c r="I10" s="122"/>
      <c r="J10" s="122">
        <f>+'IS &amp; OCI'!F10</f>
        <v>-51.600000000000009</v>
      </c>
      <c r="K10" s="122">
        <f t="shared" ref="K10:K14" si="0">+E10+H10</f>
        <v>-114.4</v>
      </c>
    </row>
    <row r="11" spans="1:11" ht="11.45" customHeight="1">
      <c r="B11" s="43" t="s">
        <v>38</v>
      </c>
      <c r="C11" s="43"/>
      <c r="D11" s="233">
        <f>+'IS &amp; OCI'!F11</f>
        <v>-3.0830000000000002</v>
      </c>
      <c r="E11" s="122">
        <f>+'IS &amp; OCI'!H11</f>
        <v>-4.5</v>
      </c>
      <c r="F11" s="233"/>
      <c r="G11" s="233">
        <v>0</v>
      </c>
      <c r="H11" s="233">
        <v>0</v>
      </c>
      <c r="I11" s="233"/>
      <c r="J11" s="122">
        <f>+'IS &amp; OCI'!F11</f>
        <v>-3.0830000000000002</v>
      </c>
      <c r="K11" s="122">
        <f t="shared" si="0"/>
        <v>-4.5</v>
      </c>
    </row>
    <row r="12" spans="1:11" ht="11.45" customHeight="1">
      <c r="B12" s="43" t="s">
        <v>39</v>
      </c>
      <c r="C12" s="43"/>
      <c r="D12" s="233">
        <f>+'IS &amp; OCI'!F12</f>
        <v>-8.6999999999999993</v>
      </c>
      <c r="E12" s="122">
        <f>+'IS &amp; OCI'!H12</f>
        <v>-9</v>
      </c>
      <c r="F12" s="233"/>
      <c r="G12" s="233">
        <v>0</v>
      </c>
      <c r="H12" s="233">
        <v>0</v>
      </c>
      <c r="I12" s="233"/>
      <c r="J12" s="122">
        <f>+'IS &amp; OCI'!F12</f>
        <v>-8.6999999999999993</v>
      </c>
      <c r="K12" s="122">
        <f t="shared" si="0"/>
        <v>-9</v>
      </c>
    </row>
    <row r="13" spans="1:11" ht="11.45" customHeight="1">
      <c r="B13" s="43" t="s">
        <v>63</v>
      </c>
      <c r="C13" s="43"/>
      <c r="D13" s="233">
        <f>+Notes!F74</f>
        <v>-104.61199999999999</v>
      </c>
      <c r="E13" s="122">
        <f>+Notes!H65+Notes!H66</f>
        <v>-78.300000000000011</v>
      </c>
      <c r="F13" s="233"/>
      <c r="G13" s="122">
        <f>+J13-D13</f>
        <v>-11.088000000000008</v>
      </c>
      <c r="H13" s="233">
        <v>0</v>
      </c>
      <c r="I13" s="233"/>
      <c r="J13" s="122">
        <f>+Notes!F65+Notes!F66</f>
        <v>-115.7</v>
      </c>
      <c r="K13" s="122">
        <f t="shared" si="0"/>
        <v>-78.300000000000011</v>
      </c>
    </row>
    <row r="14" spans="1:11" ht="11.45" customHeight="1">
      <c r="B14" s="43" t="s">
        <v>229</v>
      </c>
      <c r="C14" s="43"/>
      <c r="D14" s="233">
        <f>+'IS &amp; OCI'!F14</f>
        <v>-17.794000000000004</v>
      </c>
      <c r="E14" s="122">
        <f>+'IS &amp; OCI'!H14</f>
        <v>-42.9</v>
      </c>
      <c r="F14" s="233"/>
      <c r="G14" s="233">
        <v>0</v>
      </c>
      <c r="H14" s="233">
        <v>0</v>
      </c>
      <c r="I14" s="233"/>
      <c r="J14" s="122">
        <f>+D14</f>
        <v>-17.794000000000004</v>
      </c>
      <c r="K14" s="122">
        <f t="shared" si="0"/>
        <v>-42.9</v>
      </c>
    </row>
    <row r="15" spans="1:11" ht="11.45" customHeight="1">
      <c r="A15" s="310"/>
      <c r="B15" s="45" t="s">
        <v>230</v>
      </c>
      <c r="C15" s="41"/>
      <c r="D15" s="269">
        <f>+SUM(D8:D14)</f>
        <v>13.611000000000026</v>
      </c>
      <c r="E15" s="269">
        <f>+SUM(E8:E14)-0.1</f>
        <v>-8.6999999999999869</v>
      </c>
      <c r="F15" s="311"/>
      <c r="G15" s="269">
        <f>+SUM(G8:G14)</f>
        <v>29.174999999999969</v>
      </c>
      <c r="H15" s="269">
        <f>+SUM(H8:H14)</f>
        <v>0</v>
      </c>
      <c r="I15" s="311"/>
      <c r="J15" s="269">
        <f>+SUM(J8:J14)</f>
        <v>42.785999999999994</v>
      </c>
      <c r="K15" s="269">
        <f>+SUM(K8:K14)-0.1</f>
        <v>-8.6999999999999869</v>
      </c>
    </row>
    <row r="16" spans="1:11">
      <c r="B16" s="43"/>
      <c r="C16" s="43"/>
      <c r="D16" s="233"/>
      <c r="E16" s="233"/>
      <c r="F16" s="233"/>
      <c r="G16" s="233"/>
      <c r="H16" s="233"/>
      <c r="I16" s="233"/>
      <c r="J16" s="233"/>
      <c r="K16" s="233"/>
    </row>
    <row r="17" spans="1:11" ht="13.5" thickBot="1">
      <c r="A17" s="6"/>
      <c r="B17" s="6"/>
      <c r="C17" s="6"/>
      <c r="D17" s="233"/>
      <c r="E17" s="233"/>
      <c r="F17" s="233"/>
      <c r="G17" s="233"/>
      <c r="H17" s="233"/>
      <c r="I17" s="233"/>
      <c r="J17" s="233"/>
      <c r="K17" s="233"/>
    </row>
    <row r="18" spans="1:11" ht="11.45" customHeight="1">
      <c r="D18" s="413" t="s">
        <v>293</v>
      </c>
      <c r="E18" s="413"/>
      <c r="F18" s="413"/>
      <c r="G18" s="413"/>
      <c r="H18" s="413"/>
      <c r="I18" s="413"/>
      <c r="J18" s="413"/>
      <c r="K18" s="413"/>
    </row>
    <row r="19" spans="1:11" ht="11.45" customHeight="1">
      <c r="D19" s="412" t="s">
        <v>287</v>
      </c>
      <c r="E19" s="412"/>
      <c r="F19" s="412"/>
      <c r="G19" s="412"/>
      <c r="H19" s="412"/>
      <c r="I19" s="412"/>
      <c r="J19" s="412"/>
      <c r="K19" s="412"/>
    </row>
    <row r="20" spans="1:11" ht="11.45" customHeight="1">
      <c r="D20" s="394">
        <v>2018</v>
      </c>
      <c r="E20" s="394">
        <v>2017</v>
      </c>
      <c r="F20" s="305"/>
      <c r="G20" s="394">
        <v>2018</v>
      </c>
      <c r="H20" s="394">
        <v>2017</v>
      </c>
      <c r="J20" s="394">
        <v>2018</v>
      </c>
      <c r="K20" s="394">
        <v>2017</v>
      </c>
    </row>
    <row r="21" spans="1:11" ht="11.45" customHeight="1">
      <c r="D21" s="420" t="s">
        <v>224</v>
      </c>
      <c r="E21" s="420"/>
      <c r="F21" s="307"/>
      <c r="G21" s="422" t="s">
        <v>227</v>
      </c>
      <c r="H21" s="422"/>
      <c r="J21" s="422" t="s">
        <v>226</v>
      </c>
      <c r="K21" s="422"/>
    </row>
    <row r="22" spans="1:11" ht="11.45" customHeight="1">
      <c r="A22" s="309"/>
      <c r="B22" s="309"/>
      <c r="D22" s="421"/>
      <c r="E22" s="421"/>
      <c r="F22" s="308"/>
      <c r="G22" s="423"/>
      <c r="H22" s="423"/>
      <c r="J22" s="423"/>
      <c r="K22" s="423"/>
    </row>
    <row r="23" spans="1:11" ht="11.45" customHeight="1">
      <c r="B23" s="43" t="s">
        <v>228</v>
      </c>
      <c r="C23" s="43"/>
      <c r="D23" s="122">
        <f>+'Note 2'!E29</f>
        <v>397.19999999999993</v>
      </c>
      <c r="E23" s="122">
        <f>+'IS &amp; OCI'!L8</f>
        <v>395.3</v>
      </c>
      <c r="F23" s="122"/>
      <c r="G23" s="122">
        <f>+J23-D23</f>
        <v>43.800000000000011</v>
      </c>
      <c r="H23" s="122">
        <v>0</v>
      </c>
      <c r="I23" s="122"/>
      <c r="J23" s="122">
        <f>+'IS &amp; OCI'!J8</f>
        <v>440.99999999999994</v>
      </c>
      <c r="K23" s="122">
        <f>+E23</f>
        <v>395.3</v>
      </c>
    </row>
    <row r="24" spans="1:11" ht="5.0999999999999996" customHeight="1">
      <c r="B24" s="43"/>
      <c r="C24" s="43"/>
      <c r="D24" s="122"/>
      <c r="E24" s="122"/>
      <c r="F24" s="122"/>
      <c r="G24" s="122"/>
      <c r="H24" s="122"/>
      <c r="I24" s="122"/>
      <c r="J24" s="122"/>
      <c r="K24" s="122"/>
    </row>
    <row r="25" spans="1:11" ht="11.45" customHeight="1">
      <c r="B25" s="43" t="s">
        <v>37</v>
      </c>
      <c r="C25" s="43"/>
      <c r="D25" s="122">
        <f>+J25</f>
        <v>-137.215</v>
      </c>
      <c r="E25" s="122">
        <f>+'IS &amp; OCI'!L10</f>
        <v>-226.7</v>
      </c>
      <c r="F25" s="122"/>
      <c r="G25" s="233">
        <v>0</v>
      </c>
      <c r="H25" s="122">
        <v>0</v>
      </c>
      <c r="I25" s="122"/>
      <c r="J25" s="122">
        <f>+'IS &amp; OCI'!J10</f>
        <v>-137.215</v>
      </c>
      <c r="K25" s="122">
        <f>+E25</f>
        <v>-226.7</v>
      </c>
    </row>
    <row r="26" spans="1:11" ht="11.45" customHeight="1">
      <c r="B26" s="43" t="s">
        <v>38</v>
      </c>
      <c r="C26" s="43"/>
      <c r="D26" s="233">
        <f>+J26</f>
        <v>-6.0269999999999992</v>
      </c>
      <c r="E26" s="122">
        <f>+'IS &amp; OCI'!L11</f>
        <v>-8</v>
      </c>
      <c r="F26" s="233"/>
      <c r="G26" s="233">
        <v>0</v>
      </c>
      <c r="H26" s="233">
        <v>0</v>
      </c>
      <c r="I26" s="233"/>
      <c r="J26" s="122">
        <f>+'IS &amp; OCI'!J11</f>
        <v>-6.0269999999999992</v>
      </c>
      <c r="K26" s="122">
        <f t="shared" ref="K26:K29" si="1">+E26</f>
        <v>-8</v>
      </c>
    </row>
    <row r="27" spans="1:11" ht="11.45" customHeight="1">
      <c r="B27" s="43" t="s">
        <v>39</v>
      </c>
      <c r="C27" s="43"/>
      <c r="D27" s="233">
        <f>+J27</f>
        <v>-25.582999999999998</v>
      </c>
      <c r="E27" s="122">
        <f>+'IS &amp; OCI'!L12</f>
        <v>-17.899999999999999</v>
      </c>
      <c r="F27" s="233"/>
      <c r="G27" s="233">
        <v>0</v>
      </c>
      <c r="H27" s="233">
        <v>0</v>
      </c>
      <c r="I27" s="233"/>
      <c r="J27" s="122">
        <f>+'IS &amp; OCI'!J12</f>
        <v>-25.582999999999998</v>
      </c>
      <c r="K27" s="122">
        <f t="shared" si="1"/>
        <v>-17.899999999999999</v>
      </c>
    </row>
    <row r="28" spans="1:11" ht="11.45" customHeight="1">
      <c r="B28" s="43" t="s">
        <v>63</v>
      </c>
      <c r="C28" s="43"/>
      <c r="D28" s="233">
        <f>+Notes!J71</f>
        <v>-180.91199999999998</v>
      </c>
      <c r="E28" s="233">
        <f>+Notes!L71+Notes!L72</f>
        <v>-147.5</v>
      </c>
      <c r="F28" s="233"/>
      <c r="G28" s="122">
        <f>+J28-D28</f>
        <v>-3.0880000000000223</v>
      </c>
      <c r="H28" s="233">
        <v>0</v>
      </c>
      <c r="I28" s="233"/>
      <c r="J28" s="122">
        <f>+Notes!J65+Notes!J66</f>
        <v>-184</v>
      </c>
      <c r="K28" s="122">
        <f t="shared" si="1"/>
        <v>-147.5</v>
      </c>
    </row>
    <row r="29" spans="1:11" ht="11.45" customHeight="1">
      <c r="B29" s="43" t="s">
        <v>229</v>
      </c>
      <c r="C29" s="43"/>
      <c r="D29" s="233">
        <f>+J29</f>
        <v>-56.528000000000006</v>
      </c>
      <c r="E29" s="233">
        <f>+Notes!L86</f>
        <v>-87.4</v>
      </c>
      <c r="F29" s="233"/>
      <c r="G29" s="233">
        <v>0</v>
      </c>
      <c r="H29" s="233">
        <v>0</v>
      </c>
      <c r="I29" s="233"/>
      <c r="J29" s="122">
        <f>+Notes!J86</f>
        <v>-56.528000000000006</v>
      </c>
      <c r="K29" s="122">
        <f t="shared" si="1"/>
        <v>-87.4</v>
      </c>
    </row>
    <row r="30" spans="1:11" ht="11.45" customHeight="1">
      <c r="A30" s="310"/>
      <c r="B30" s="45" t="s">
        <v>230</v>
      </c>
      <c r="C30" s="41"/>
      <c r="D30" s="269">
        <f>+SUM(D23:D29)</f>
        <v>-9.0650000000000688</v>
      </c>
      <c r="E30" s="269">
        <f>+SUM(E23:E29)</f>
        <v>-92.199999999999989</v>
      </c>
      <c r="F30" s="311"/>
      <c r="G30" s="269">
        <f>+SUM(G23:G29)</f>
        <v>40.711999999999989</v>
      </c>
      <c r="H30" s="269">
        <f>+SUM(H23:H29)</f>
        <v>0</v>
      </c>
      <c r="I30" s="311"/>
      <c r="J30" s="269">
        <f>+SUM(J23:J29)</f>
        <v>31.646999999999949</v>
      </c>
      <c r="K30" s="269">
        <f>+SUM(K23:K29)</f>
        <v>-92.199999999999989</v>
      </c>
    </row>
  </sheetData>
  <mergeCells count="10">
    <mergeCell ref="D18:K18"/>
    <mergeCell ref="D19:K19"/>
    <mergeCell ref="D21:E22"/>
    <mergeCell ref="G21:H22"/>
    <mergeCell ref="J21:K22"/>
    <mergeCell ref="D3:K3"/>
    <mergeCell ref="D4:K4"/>
    <mergeCell ref="D6:E7"/>
    <mergeCell ref="G6:H7"/>
    <mergeCell ref="J6:K7"/>
  </mergeCells>
  <pageMargins left="0.7" right="0.7" top="0.75" bottom="0.75" header="0.3" footer="0.3"/>
  <pageSetup paperSize="9" orientation="portrait" verticalDpi="0" r:id="rId1"/>
  <ignoredErrors>
    <ignoredError sqref="D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IS &amp; OCI</vt:lpstr>
      <vt:lpstr>BS</vt:lpstr>
      <vt:lpstr>CF</vt:lpstr>
      <vt:lpstr>Equity</vt:lpstr>
      <vt:lpstr>Notes</vt:lpstr>
      <vt:lpstr>Note 2</vt:lpstr>
      <vt:lpstr>Segment table</vt:lpstr>
      <vt:lpstr>BS!Print_Area</vt:lpstr>
      <vt:lpstr>CF!Print_Area</vt:lpstr>
      <vt:lpstr>Equity!Print_Area</vt:lpstr>
      <vt:lpstr>'IS &amp; OCI'!Print_Area</vt:lpstr>
      <vt:lpstr>Notes!Print_Area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Bard Stenberg</dc:creator>
  <cp:lastModifiedBy>Bard Stenberg</cp:lastModifiedBy>
  <dcterms:created xsi:type="dcterms:W3CDTF">2018-07-18T14:09:22Z</dcterms:created>
  <dcterms:modified xsi:type="dcterms:W3CDTF">2018-07-18T20:20:22Z</dcterms:modified>
</cp:coreProperties>
</file>