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FDD6009D-0CA3-4BD4-B5E6-986F2FBFE7B4}" xr6:coauthVersionLast="45" xr6:coauthVersionMax="45" xr10:uidLastSave="{00000000-0000-0000-0000-000000000000}"/>
  <bookViews>
    <workbookView xWindow="-120" yWindow="-120" windowWidth="29040" windowHeight="17640" activeTab="7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8 table" sheetId="28" r:id="rId9"/>
  </sheets>
  <externalReferences>
    <externalReference r:id="rId10"/>
  </externalReferences>
  <definedNames>
    <definedName name="ARCQ_CF_account_receivabale_etc_Ht">#REF!</definedName>
    <definedName name="ARCQ_CF_accounts_payable_Ht">#REF!</definedName>
    <definedName name="ARCQ_CF_cash_beginning_of_periode_Ht">#REF!</definedName>
    <definedName name="ARCQ_CF_deferred_revenues_Ht">#REF!</definedName>
    <definedName name="ARCQ_CF_depreciation_Ht">#REF!</definedName>
    <definedName name="ARCQ_CF_income_taxes_paid_Ht">#REF!</definedName>
    <definedName name="ARCQ_CF_increase_restricted_Ht">#REF!</definedName>
    <definedName name="ARCQ_CF_interest_expense_Ht">#REF!</definedName>
    <definedName name="ARCQ_CF_interest_paid_debt_Ht">#REF!</definedName>
    <definedName name="ARCQ_CF_investment_intangible_assets_Ht">#REF!</definedName>
    <definedName name="ARCQ_CF_investment_MCL_Ht">#REF!</definedName>
    <definedName name="ARCQ_CF_investment_other_assets_Ht">#REF!</definedName>
    <definedName name="ARCQ_CF_investment_property_Ht">#REF!</definedName>
    <definedName name="ARCQ_CF_loss_gain_sale_of_assets_Ht">#REF!</definedName>
    <definedName name="ARCQ_CF_NET_CASH_END_OF_PERIOD_Ht">#REF!</definedName>
    <definedName name="ARCQ_CF_NET_CASH_FINANCING_Ht">#REF!</definedName>
    <definedName name="ARCQ_CF_NET_CASH_INVESTING_Ht">#REF!</definedName>
    <definedName name="ARCQ_CF_NET_CASH_OPERATING_Ht">#REF!</definedName>
    <definedName name="ARCQ_CF_net_change_revolving_credit_Ht">#REF!</definedName>
    <definedName name="ARCQ_CF_Net_inc_dec_cash_Ht">#REF!</definedName>
    <definedName name="ARCQ_CF_Net_income_Ht">#REF!</definedName>
    <definedName name="ARCQ_CF_other_items_Ht">#REF!</definedName>
    <definedName name="ARCQ_CF_other_items_operating_activities_Ht">#REF!</definedName>
    <definedName name="ARCQ_CF_other_items_operating_activities_LT_Ht">#REF!</definedName>
    <definedName name="ARCQ_CF_payment_lease_classified_as_interest_Ht">#REF!</definedName>
    <definedName name="ARCQ_CF_payment_lease_liabilities_Ht">#REF!</definedName>
    <definedName name="ARCQ_CF_proceeds_from_sale_of_assets_Ht">#REF!</definedName>
    <definedName name="ARCQ_CF_repayment_debt_Ht">#REF!</definedName>
    <definedName name="ARCQ_CF_share_of_results_Ht">#REF!</definedName>
    <definedName name="ARCQ_CostSale_Gross_Ht">#REF!</definedName>
    <definedName name="ARCQ_CostSales_net_Ht">#REF!</definedName>
    <definedName name="ARCQ_CostSales_Steaming_Ht">#REF!</definedName>
    <definedName name="ARCQ_Depreciation_CapMC_Ht">#REF!</definedName>
    <definedName name="ARCQ_Depreciation_CapSteam_Ht">#REF!</definedName>
    <definedName name="ARCQ_Depreciation_Def_Steaming_Ht">#REF!</definedName>
    <definedName name="ARCQ_Depreciation_Gross_Ht">#REF!</definedName>
    <definedName name="ARCQ_Depreciation_Net_Ht">#REF!</definedName>
    <definedName name="ARCQ_FinancialOther_Agio_Ht">#REF!</definedName>
    <definedName name="ARCQ_FinancialOther_Ht">#REF!</definedName>
    <definedName name="ARCQ_FinancialOther_InterestIncome_Ht">#REF!</definedName>
    <definedName name="ARCQ_FinancialOther_Other_Ht">#REF!</definedName>
    <definedName name="ARCQ_impairment_otherintangibleassets_Ht">#REF!</definedName>
    <definedName name="ARCQ_impairment_propertyandequipment_Ht">#REF!</definedName>
    <definedName name="ARCQ_Income_tax_current_tax_Ht">#REF!</definedName>
    <definedName name="ARCQ_InterestExpenses_CAP_Ht">#REF!</definedName>
    <definedName name="ARCQ_InterestExpenses_Gross_Ht">#REF!</definedName>
    <definedName name="ARCQ_InterestExpenses_Lease_Ht">#REF!</definedName>
    <definedName name="ARCQ_InterestExpenses_NET_Ht">#REF!</definedName>
    <definedName name="ARCQ_MCAmort_Accelerated_REP_Ht">#REF!</definedName>
    <definedName name="ARCQ_MCAmort_Amortization_REP_Ht">#REF!</definedName>
    <definedName name="ARCQ_MCAmort_AmortOnly_SEG_Ht">#REF!</definedName>
    <definedName name="ARCQ_MCAmort_Impairment_REP_Ht">#REF!</definedName>
    <definedName name="ARCQ_MCAmort_TOTAL_REP_Ht">#REF!</definedName>
    <definedName name="ARCQ_MCCAP_Cash_Ht">#REF!</definedName>
    <definedName name="ARCQ_NOTE9_Change_Capital_lease_ONLY_Ht">#REF!</definedName>
    <definedName name="ARCQ_NOTE9_Change_WC_and_Capital_lease_Ht">#REF!</definedName>
    <definedName name="ARCQ_NOTE9_other_Ht">#REF!</definedName>
    <definedName name="ARCQ_NOTE9_processing_equipment_Ht">#REF!</definedName>
    <definedName name="ARCQ_NOTE9_seismic_Ht">#REF!</definedName>
    <definedName name="ARCQ_NOTE9_vessel_upgrade_Ht">#REF!</definedName>
    <definedName name="ARCQ_other_charges_onerous_customercontr_Ht">#REF!</definedName>
    <definedName name="ARCQ_other_charges_onerous_leasecontr_Ht">#REF!</definedName>
    <definedName name="ARCQ_other_charges_OTHER_Ht">#REF!</definedName>
    <definedName name="ARCQ_other_charges_severance_Ht">#REF!</definedName>
    <definedName name="ARCQ_other_charges_writdown_supply_Ht">#REF!</definedName>
    <definedName name="ARCQ_RaD_Cap_Ht">#REF!</definedName>
    <definedName name="ARCQ_RaD_Gross_Ht">#REF!</definedName>
    <definedName name="ARCQ_RaD_Net_Ht">#REF!</definedName>
    <definedName name="ARCQ_Revenues_CONTRACT_Ht">#REF!</definedName>
    <definedName name="ARCQ_Revenues_IMG_Ht">#REF!</definedName>
    <definedName name="ARCQ_Revenues_MCLATE_Ht">#REF!</definedName>
    <definedName name="ARCQ_Revenues_MCPREF_REP_Ht">#REF!</definedName>
    <definedName name="ARCQ_Revenues_MCPREF_SEG_Ht">#REF!</definedName>
    <definedName name="ARCQ_Revenues_OTHER_Ht">#REF!</definedName>
    <definedName name="ARCQ_Revenues_Total_REP_Ht">#REF!</definedName>
    <definedName name="ARCQ_Revenues_Total_SEG_Ht">#REF!</definedName>
    <definedName name="ARCQ_SGA_Ht">#REF!</definedName>
    <definedName name="ARCQ_ShareAssociated_Ht">#REF!</definedName>
    <definedName name="ARCQ_Special_Ht">#REF!</definedName>
    <definedName name="ARCQ_TaxDeferred_Ht">#REF!</definedName>
    <definedName name="ARCQ_TaxExpense_Ht">#REF!</definedName>
    <definedName name="ARCQ_vessel_allocation_contract_Ht">#REF!</definedName>
    <definedName name="ARCQ_vessel_allocation_Multiclient_Ht">#REF!</definedName>
    <definedName name="ARCQ_vessel_allocation_stacked_standby_Ht">#REF!</definedName>
    <definedName name="ARCQ_vessel_allocation_steaming_Ht">#REF!</definedName>
    <definedName name="ARCQ_vessel_allocation_yard_Ht">#REF!</definedName>
    <definedName name="ARCY_BS_AccOtherLiabilities_Ht">#REF!</definedName>
    <definedName name="ARCY_BS_AccruedRevenuesOther_Ht">#REF!</definedName>
    <definedName name="ARCY_BS_Accumulated_earnings_Ht">#REF!</definedName>
    <definedName name="ARCY_BS_additional_paid_in_capital_Ht">#REF!</definedName>
    <definedName name="ARCY_BS_AP_Ht">#REF!</definedName>
    <definedName name="ARCY_BS_AR_Net_Ht">#REF!</definedName>
    <definedName name="ARCY_BS_AssetHeldSale_Ht">#REF!</definedName>
    <definedName name="ARCY_BS_Cash_Ht">#REF!</definedName>
    <definedName name="ARCY_BS_common_stock_Ht">#REF!</definedName>
    <definedName name="ARCY_BS_DeffRev_Ht">#REF!</definedName>
    <definedName name="ARCY_BS_DeffTaxLiab_Ht">#REF!</definedName>
    <definedName name="ARCY_BS_IBD_LT_CapLease_Ht">#REF!</definedName>
    <definedName name="ARCY_BS_IBD_LT_Ht">#REF!</definedName>
    <definedName name="ARCY_BS_IBD_ST_ExLease_Ht">#REF!</definedName>
    <definedName name="ARCY_BS_IBD_ST_Leases_Ht">#REF!</definedName>
    <definedName name="ARCY_BS_IncomeTaxPayable_Ht">#REF!</definedName>
    <definedName name="ARCY_BS_MC_Ht">#REF!</definedName>
    <definedName name="ARCY_BS_Other_capital_reserves_Ht">#REF!</definedName>
    <definedName name="ARCY_BS_OtherCurrentAssets_Ht">#REF!</definedName>
    <definedName name="ARCY_BS_OtherIntangibleAssets_Ht">#REF!</definedName>
    <definedName name="ARCY_BS_OtherLongTermLiab_Ht">#REF!</definedName>
    <definedName name="ARCY_BS_OtherLTAssets_Ht">#REF!</definedName>
    <definedName name="ARCY_BS_PPE_Ht">#REF!</definedName>
    <definedName name="ARCY_BS_RestrictedLT_Ht">#REF!</definedName>
    <definedName name="ARCY_BS_RestrictedST_Ht">#REF!</definedName>
    <definedName name="ARCY_CF_account_receivabale_etc_Ht">#REF!</definedName>
    <definedName name="ARCY_CF_accounts_payable_Ht">#REF!</definedName>
    <definedName name="ARCY_CF_cash_beginning_of_periode_Ht">#REF!</definedName>
    <definedName name="ARCY_CF_deferred_revenues_Ht">#REF!</definedName>
    <definedName name="ARCY_CF_depreciation_Ht">#REF!</definedName>
    <definedName name="ARCY_CF_income_taxes_paid_Ht">#REF!</definedName>
    <definedName name="ARCY_CF_increase_restricted_Ht">#REF!</definedName>
    <definedName name="ARCY_CF_interest_expense_Ht">#REF!</definedName>
    <definedName name="ARCY_CF_interest_paid_debt_Ht">#REF!</definedName>
    <definedName name="ARCY_CF_investment_intangible_assets_Ht">#REF!</definedName>
    <definedName name="ARCY_CF_investment_MCL_Ht">#REF!</definedName>
    <definedName name="ARCY_CF_investment_other_assets_Ht">#REF!</definedName>
    <definedName name="ARCY_CF_investment_property_Ht">#REF!</definedName>
    <definedName name="ARCY_CF_loss_gain_sale_of_assets_Ht">#REF!</definedName>
    <definedName name="ARCY_CF_NET_CASH_END_OF_PERIOD_Ht">#REF!</definedName>
    <definedName name="ARCY_CF_NET_CASH_FINANCING_Ht">#REF!</definedName>
    <definedName name="ARCY_CF_NET_CASH_INVESTING_Ht">#REF!</definedName>
    <definedName name="ARCY_CF_NET_CASH_OPERATING_Ht">#REF!</definedName>
    <definedName name="ARCY_CF_net_change_revolving_credit_Ht">#REF!</definedName>
    <definedName name="ARCY_CF_Net_inc_dec_cash_Ht">#REF!</definedName>
    <definedName name="ARCY_CF_Net_income_Ht">#REF!</definedName>
    <definedName name="ARCY_CF_other_items_Ht">#REF!</definedName>
    <definedName name="ARCY_CF_other_items_operating_activities_Ht">#REF!</definedName>
    <definedName name="ARCY_CF_other_items_operating_activities_LT_Ht">#REF!</definedName>
    <definedName name="ARCY_CF_payment_lease_classified_as_interest_Ht">#REF!</definedName>
    <definedName name="ARCY_CF_payment_lease_liabilities_Ht">#REF!</definedName>
    <definedName name="ARCY_CF_proceeds_from_sale_of_assets_Ht">#REF!</definedName>
    <definedName name="ARCY_CF_repayment_debt_Ht">#REF!</definedName>
    <definedName name="ARCY_CF_share_of_results_Ht">#REF!</definedName>
    <definedName name="ARCY_CostSale_Gross_Ht">#REF!</definedName>
    <definedName name="ARCY_CostSales_net_Ht">#REF!</definedName>
    <definedName name="ARCY_CostSales_Steaming_Ht">#REF!</definedName>
    <definedName name="ARCY_Depreciation_CapMC_Ht">#REF!</definedName>
    <definedName name="ARCY_Depreciation_CapSteam_Ht">#REF!</definedName>
    <definedName name="ARCY_Depreciation_Def_Steaming_Ht">#REF!</definedName>
    <definedName name="ARCY_Depreciation_Gross_Ht">#REF!</definedName>
    <definedName name="ARCY_Depreciation_Net_Ht">#REF!</definedName>
    <definedName name="ARCY_FinancialOther_Agio_Ht">#REF!</definedName>
    <definedName name="ARCY_FinancialOther_Ht">#REF!</definedName>
    <definedName name="ARCY_FinancialOther_InterestIncome_Ht">#REF!</definedName>
    <definedName name="ARCY_FinancialOther_Other_Ht">#REF!</definedName>
    <definedName name="ARCY_impairment_otherintangibleassets_Ht">#REF!</definedName>
    <definedName name="ARCY_impairment_propertyandequipment_Ht">#REF!</definedName>
    <definedName name="ARCY_Income_tax_current_tax_Ht">#REF!</definedName>
    <definedName name="ARCY_InterestExpenses_CAP_Ht">#REF!</definedName>
    <definedName name="ARCY_InterestExpenses_Gross_Ht">#REF!</definedName>
    <definedName name="ARCY_InterestExpenses_Lease_Ht">#REF!</definedName>
    <definedName name="ARCY_InterestExpenses_NET_Ht">#REF!</definedName>
    <definedName name="ARCY_MCAmort_Accelerated_REP_Ht">#REF!</definedName>
    <definedName name="ARCY_MCAmort_Amortization_REP_Ht">#REF!</definedName>
    <definedName name="ARCY_MCAmort_AmortOnly_SEG_Ht">#REF!</definedName>
    <definedName name="ARCY_MCAmort_Impairment_REP_Ht">#REF!</definedName>
    <definedName name="ARCY_MCAmort_TOTAL_REP_Ht">#REF!</definedName>
    <definedName name="ARCY_MCCAP_Cash_Ht">#REF!</definedName>
    <definedName name="ARCY_NOTE9_Change_Capital_lease_ONLY_Ht">#REF!</definedName>
    <definedName name="ARCY_NOTE9_Change_WC_and_Capital_lease_Ht">#REF!</definedName>
    <definedName name="ARCY_NOTE9_other_Ht">#REF!</definedName>
    <definedName name="ARCY_NOTE9_processing_equipment_Ht">#REF!</definedName>
    <definedName name="ARCY_NOTE9_seismic_Ht">#REF!</definedName>
    <definedName name="ARCY_NOTE9_vessel_upgrade_Ht">#REF!</definedName>
    <definedName name="ARCY_other_charges_onerous_customercontr_Ht">#REF!</definedName>
    <definedName name="ARCY_other_charges_onerous_leasecontr_Ht">#REF!</definedName>
    <definedName name="ARCY_other_charges_OTHER_Ht">#REF!</definedName>
    <definedName name="ARCY_other_charges_severance_Ht">#REF!</definedName>
    <definedName name="ARCY_other_charges_writdown_supply_Ht">#REF!</definedName>
    <definedName name="ARCY_RaD_Cap_Ht">#REF!</definedName>
    <definedName name="ARCY_RaD_Gross_Ht">#REF!</definedName>
    <definedName name="ARCY_RaD_Net_Ht">#REF!</definedName>
    <definedName name="ARCY_Revenues_CONTRACT_Ht">#REF!</definedName>
    <definedName name="ARCY_Revenues_IMG_Ht">#REF!</definedName>
    <definedName name="ARCY_Revenues_MCLATE_Ht">#REF!</definedName>
    <definedName name="ARCY_Revenues_MCPREF_REP_Ht">#REF!</definedName>
    <definedName name="ARCY_Revenues_MCPREF_SEG_Ht">#REF!</definedName>
    <definedName name="ARCY_Revenues_OTHER_Ht">#REF!</definedName>
    <definedName name="ARCY_Revenues_Total_REP_Ht">#REF!</definedName>
    <definedName name="ARCY_Revenues_Total_SEG_Ht">#REF!</definedName>
    <definedName name="ARCY_SGA_Ht">#REF!</definedName>
    <definedName name="ARCY_ShareAssociated_Ht">#REF!</definedName>
    <definedName name="ARCY_Special_Ht">#REF!</definedName>
    <definedName name="ARCY_TaxDeferred_Ht">#REF!</definedName>
    <definedName name="ARCY_TaxExpense_Ht">#REF!</definedName>
    <definedName name="ARCY_vessel_allocation_contract_Ht">#REF!</definedName>
    <definedName name="ARCY_vessel_allocation_Multiclient_Ht">#REF!</definedName>
    <definedName name="ARCY_vessel_allocation_stacked_standby_Ht">#REF!</definedName>
    <definedName name="ARCY_vessel_allocation_steaming_Ht">#REF!</definedName>
    <definedName name="ARCY_vessel_allocation_yard_Ht">#REF!</definedName>
    <definedName name="ARCYEAR_BS_AccOtherLiabilities_Ht">#REF!</definedName>
    <definedName name="ARCYEAR_BS_AccruedRevenuesOther_Ht">#REF!</definedName>
    <definedName name="ARCYEAR_BS_Accumulated_earnings_Ht">#REF!</definedName>
    <definedName name="ARCYEAR_BS_additional_paid_in_capital_Ht">#REF!</definedName>
    <definedName name="ARCYEAR_BS_AP_Ht">#REF!</definedName>
    <definedName name="ARCYEAR_BS_AR_Net_Ht">#REF!</definedName>
    <definedName name="ARCYEAR_BS_AssetHeldSale_Ht">#REF!</definedName>
    <definedName name="ARCYEAR_BS_Cash_Ht">#REF!</definedName>
    <definedName name="ARCYEAR_BS_common_stock_Ht">#REF!</definedName>
    <definedName name="ARCYEAR_BS_DeffRev_Ht">#REF!</definedName>
    <definedName name="ARCYEAR_BS_DeffTaxLiab_Ht">#REF!</definedName>
    <definedName name="ARCYEAR_BS_IBD_LT_CapLease_Ht">#REF!</definedName>
    <definedName name="ARCYEAR_BS_IBD_LT_Ht">#REF!</definedName>
    <definedName name="ARCYEAR_BS_IBD_ST_ExLease_Ht">#REF!</definedName>
    <definedName name="ARCYEAR_BS_IBD_ST_Leases_Ht">#REF!</definedName>
    <definedName name="ARCYEAR_BS_IncomeTaxPayable_Ht">#REF!</definedName>
    <definedName name="ARCYEAR_BS_MC_Ht">#REF!</definedName>
    <definedName name="ARCYEAR_BS_Other_capital_reserves_Ht">#REF!</definedName>
    <definedName name="ARCYEAR_BS_OtherCurrentAssets_Ht">#REF!</definedName>
    <definedName name="ARCYEAR_BS_OtherIntangibleAssets_Ht">#REF!</definedName>
    <definedName name="ARCYEAR_BS_OtherLongTermLiab_Ht">#REF!</definedName>
    <definedName name="ARCYEAR_BS_OtherLTAssets_Ht">#REF!</definedName>
    <definedName name="ARCYEAR_BS_PPE_Ht">#REF!</definedName>
    <definedName name="ARCYEAR_BS_RestrictedLT_Ht">#REF!</definedName>
    <definedName name="ARCYEAR_BS_RestrictedST_Ht">#REF!</definedName>
    <definedName name="ARCYEAR_CF_account_receivabale_etc_Ht">#REF!</definedName>
    <definedName name="ARCYEAR_CF_accounts_payable_Ht">#REF!</definedName>
    <definedName name="ARCYEAR_CF_cash_beginning_of_periode_Ht">#REF!</definedName>
    <definedName name="ARCYEAR_CF_deferred_revenues_Ht">#REF!</definedName>
    <definedName name="ARCYEAR_CF_depreciation_Ht">#REF!</definedName>
    <definedName name="ARCYEAR_CF_income_taxes_paid_Ht">#REF!</definedName>
    <definedName name="ARCYEAR_CF_increase_restricted_Ht">#REF!</definedName>
    <definedName name="ARCYEAR_CF_interest_expense_Ht">#REF!</definedName>
    <definedName name="ARCYEAR_CF_interest_paid_debt_Ht">#REF!</definedName>
    <definedName name="ARCYEAR_CF_investment_intangible_assets_Ht">#REF!</definedName>
    <definedName name="ARCYEAR_CF_investment_MCL_Ht">#REF!</definedName>
    <definedName name="ARCYEAR_CF_investment_other_assets_Ht">#REF!</definedName>
    <definedName name="ARCYEAR_CF_investment_property_Ht">#REF!</definedName>
    <definedName name="ARCYEAR_CF_loss_gain_sale_of_assets_Ht">#REF!</definedName>
    <definedName name="ARCYEAR_CF_NET_CASH_END_OF_PERIOD_Ht">#REF!</definedName>
    <definedName name="ARCYEAR_CF_NET_CASH_FINANCING_Ht">#REF!</definedName>
    <definedName name="ARCYEAR_CF_NET_CASH_INVESTING_Ht">#REF!</definedName>
    <definedName name="ARCYEAR_CF_NET_CASH_OPERATING_Ht">#REF!</definedName>
    <definedName name="ARCYEAR_CF_net_change_revolving_credit_Ht">#REF!</definedName>
    <definedName name="ARCYEAR_CF_Net_inc_dec_cash_Ht">#REF!</definedName>
    <definedName name="ARCYEAR_CF_Net_income_Ht">#REF!</definedName>
    <definedName name="ARCYEAR_CF_other_items_Ht">#REF!</definedName>
    <definedName name="ARCYEAR_CF_other_items_operating_activities_Ht">#REF!</definedName>
    <definedName name="ARCYEAR_CF_other_items_operating_activities_LT_Ht">#REF!</definedName>
    <definedName name="ARCYEAR_CF_payment_lease_classified_as_interest_Ht">#REF!</definedName>
    <definedName name="ARCYEAR_CF_payment_lease_liabilities_Ht">#REF!</definedName>
    <definedName name="ARCYEAR_CF_proceeds_from_sale_of_assets_Ht">#REF!</definedName>
    <definedName name="ARCYEAR_CF_repayment_debt_Ht">#REF!</definedName>
    <definedName name="ARCYEAR_CF_share_of_results_Ht">#REF!</definedName>
    <definedName name="ARCYEAR_CostSale_Gross_Ht">#REF!</definedName>
    <definedName name="ARCYEAR_CostSales_net_Ht">#REF!</definedName>
    <definedName name="ARCYEAR_CostSales_Steaming_Ht">#REF!</definedName>
    <definedName name="ARCYEAR_Depreciation_CapMC_Ht">#REF!</definedName>
    <definedName name="ARCYEAR_Depreciation_CapSteam_Ht">#REF!</definedName>
    <definedName name="ARCYEAR_Depreciation_Def_Steaming_Ht">#REF!</definedName>
    <definedName name="ARCYEAR_Depreciation_Gross_Ht">#REF!</definedName>
    <definedName name="ARCYEAR_Depreciation_Net_Ht">#REF!</definedName>
    <definedName name="ARCYEAR_FinancialOther_Agio_Ht">#REF!</definedName>
    <definedName name="ARCYEAR_FinancialOther_Ht">#REF!</definedName>
    <definedName name="ARCYEAR_FinancialOther_InterestIncome_Ht">#REF!</definedName>
    <definedName name="ARCYEAR_FinancialOther_Other_Ht">#REF!</definedName>
    <definedName name="ARCYEAR_impairment_otherintangibleassets_Ht">#REF!</definedName>
    <definedName name="ARCYEAR_impairment_propertyandequipment_Ht">#REF!</definedName>
    <definedName name="ARCYEAR_Income_tax_current_tax_Ht">#REF!</definedName>
    <definedName name="ARCYEAR_InterestExpenses_CAP_Ht">#REF!</definedName>
    <definedName name="ARCYEAR_InterestExpenses_Gross_Ht">#REF!</definedName>
    <definedName name="ARCYEAR_InterestExpenses_Lease_Ht">#REF!</definedName>
    <definedName name="ARCYEAR_InterestExpenses_NET_Ht">#REF!</definedName>
    <definedName name="ARCYEAR_MCAmort_Accelerated_REP_Ht">#REF!</definedName>
    <definedName name="ARCYEAR_MCAmort_Amortization_REP_Ht">#REF!</definedName>
    <definedName name="ARCYEAR_MCAmort_AmortOnly_SEG_Ht">#REF!</definedName>
    <definedName name="ARCYEAR_MCAmort_Impairment_REP_Ht">#REF!</definedName>
    <definedName name="ARCYEAR_MCAmort_TOTAL_REP_Ht">#REF!</definedName>
    <definedName name="ARCYEAR_MCCAP_Cash_Ht">#REF!</definedName>
    <definedName name="ARCYEAR_NOTE9_Change_Capital_lease_ONLY_Ht">#REF!</definedName>
    <definedName name="ARCYEAR_NOTE9_Change_WC_and_Capital_lease_Ht">#REF!</definedName>
    <definedName name="ARCYEAR_NOTE9_other_Ht">#REF!</definedName>
    <definedName name="ARCYEAR_NOTE9_processing_equipment_Ht">#REF!</definedName>
    <definedName name="ARCYEAR_NOTE9_seismic_Ht">#REF!</definedName>
    <definedName name="ARCYEAR_NOTE9_vessel_upgrade_Ht">#REF!</definedName>
    <definedName name="ARCYEAR_other_charges_onerous_customercontr_Ht">#REF!</definedName>
    <definedName name="ARCYEAR_other_charges_onerous_leasecontr_Ht">#REF!</definedName>
    <definedName name="ARCYEAR_other_charges_OTHER_Ht">#REF!</definedName>
    <definedName name="ARCYEAR_other_charges_severance_Ht">#REF!</definedName>
    <definedName name="ARCYEAR_other_charges_writdown_supply_Ht">#REF!</definedName>
    <definedName name="ARCYEAR_RaD_Cap_Ht">#REF!</definedName>
    <definedName name="ARCYEAR_RaD_Gross_Ht">#REF!</definedName>
    <definedName name="ARCYEAR_RaD_Net_Ht">#REF!</definedName>
    <definedName name="ARCYEAR_Revenues_CONTRACT_Ht">#REF!</definedName>
    <definedName name="ARCYEAR_Revenues_IMG_Ht">#REF!</definedName>
    <definedName name="ARCYEAR_Revenues_MCLATE_Ht">#REF!</definedName>
    <definedName name="ARCYEAR_Revenues_MCPREF_REP_Ht">#REF!</definedName>
    <definedName name="ARCYEAR_Revenues_MCPREF_SEG_Ht">#REF!</definedName>
    <definedName name="ARCYEAR_Revenues_OTHER_Ht">#REF!</definedName>
    <definedName name="ARCYEAR_Revenues_Total_REP_Ht">#REF!</definedName>
    <definedName name="ARCYEAR_Revenues_Total_SEG_Ht">#REF!</definedName>
    <definedName name="ARCYEAR_SGA_Ht">#REF!</definedName>
    <definedName name="ARCYEAR_ShareAssociated_Ht">#REF!</definedName>
    <definedName name="ARCYEAR_Special_Ht">#REF!</definedName>
    <definedName name="ARCYEAR_TaxDeferred_Ht">#REF!</definedName>
    <definedName name="ARCYEAR_TaxExpense_Ht">#REF!</definedName>
    <definedName name="ARCYEAR_vessel_allocation_contract_Ht">#REF!</definedName>
    <definedName name="ARCYEAR_vessel_allocation_Multiclient_Ht">#REF!</definedName>
    <definedName name="ARCYEAR_vessel_allocation_stacked_standby_Ht">#REF!</definedName>
    <definedName name="ARCYEAR_vessel_allocation_steaming_Ht">#REF!</definedName>
    <definedName name="ARCYEAR_vessel_allocation_yard_Ht">#REF!</definedName>
    <definedName name="Bredde">#REF!</definedName>
    <definedName name="BS_AccOtherLiabilities_Ht">#REF!</definedName>
    <definedName name="BS_AccruedRevenuesOther_AccruedRev_Ht">#REF!</definedName>
    <definedName name="BS_AccruedRevenuesOther_Ht">#REF!</definedName>
    <definedName name="BS_AccruedRevenuesOther_Other_Ht">#REF!</definedName>
    <definedName name="BS_AP_Ht">#REF!</definedName>
    <definedName name="BS_AR_Gross_Ht">#REF!</definedName>
    <definedName name="BS_AR_lossProvsion_Ht">#REF!</definedName>
    <definedName name="BS_AR_Net_Ht">#REF!</definedName>
    <definedName name="BS_AssetHeldSale_Ht">#REF!</definedName>
    <definedName name="BS_Cash_Ht">#REF!</definedName>
    <definedName name="BS_DeffRev_Ht">#REF!</definedName>
    <definedName name="BS_DeffTaxAsset_Ht">#REF!</definedName>
    <definedName name="BS_DeffTaxLiab_Ht">#REF!</definedName>
    <definedName name="BS_IBD_debtIssuance_Ht">#REF!</definedName>
    <definedName name="BS_IBD_LT_CapLease_Ht">#REF!</definedName>
    <definedName name="BS_IBD_LT_Ht">#REF!</definedName>
    <definedName name="BS_IBD_ST_ExLease_Ht">#REF!</definedName>
    <definedName name="BS_IBD_ST_Ht">#REF!</definedName>
    <definedName name="BS_IBD_ST_Leases_Ht">#REF!</definedName>
    <definedName name="BS_IBDLease_LT_Ht">#REF!</definedName>
    <definedName name="BS_IncomeTaxPayable_Ht">#REF!</definedName>
    <definedName name="BS_MC_Completed_Ht">#REF!</definedName>
    <definedName name="BS_MC_Ht">#REF!</definedName>
    <definedName name="BS_MC_WIP_Ht">#REF!</definedName>
    <definedName name="BS_OtherCurrentAssets_Ht">#REF!</definedName>
    <definedName name="BS_OtherIntangibleAssets_Ht">#REF!</definedName>
    <definedName name="BS_OtherLongTermLiab_Ht">#REF!</definedName>
    <definedName name="BS_OtherLTAssets_Ht">#REF!</definedName>
    <definedName name="BS_PPE_Ht">#REF!</definedName>
    <definedName name="BS_RestrictedLT_Ht">#REF!</definedName>
    <definedName name="BS_RestrictedST_Ht">#REF!</definedName>
    <definedName name="CF_YTD_Ht">#REF!</definedName>
    <definedName name="CFY_Ht">#REF!</definedName>
    <definedName name="CurrMonth_Ht">#REF!</definedName>
    <definedName name="Default_table_width">#REF!</definedName>
    <definedName name="Ht_year_to_date_naming">#REF!</definedName>
    <definedName name="Index">#REF!</definedName>
    <definedName name="MUSD">[1]Archive!$D$3</definedName>
    <definedName name="MUSD_Ht">#REF!</definedName>
    <definedName name="PLQ_CapExp_capital_lease_Ht">#REF!</definedName>
    <definedName name="PLQ_CostSale_Gross_Ht">#REF!</definedName>
    <definedName name="PLQ_CostSales_net_Ht">#REF!</definedName>
    <definedName name="PLQ_CostSales_Steaming_Ht">#REF!</definedName>
    <definedName name="PLQ_Depreciation_CapSteam_CapOnly_Ht">#REF!</definedName>
    <definedName name="PLQ_Depreciation_CapSteam_Ht">#REF!</definedName>
    <definedName name="PLQ_Depreciation_gross_Ht">#REF!</definedName>
    <definedName name="PLQ_Depreciation_leased_assets_Ht">#REF!</definedName>
    <definedName name="PLQ_Depreciation_Net_Ht">#REF!</definedName>
    <definedName name="PLQ_FinancialOther_Agio_Ht">#REF!</definedName>
    <definedName name="PLQ_FinancialOther_Ht">#REF!</definedName>
    <definedName name="PLQ_FinancialOther_InterestIncome_Ht">#REF!</definedName>
    <definedName name="PLQ_FinancialOther_Other_Ht">#REF!</definedName>
    <definedName name="PLQ_GrossCashCost_Ht">#REF!</definedName>
    <definedName name="PLQ_impairment_excl_MC_TOTAL_Ht">#REF!</definedName>
    <definedName name="PLQ_impairment_otherintangibleassets_Ht">#REF!</definedName>
    <definedName name="PLQ_impairment_propertyandequipment_Ht">#REF!</definedName>
    <definedName name="PLQ_InterestExpenses_CAP_Ht">#REF!</definedName>
    <definedName name="PLQ_InterestExpenses_Gross_Ht">#REF!</definedName>
    <definedName name="PLQ_InterestExpenses_Lease_Ht">#REF!</definedName>
    <definedName name="PLQ_InterestExpenses_NET_Ht">#REF!</definedName>
    <definedName name="PLQ_MCAmort_Accelerated_REP_Ht">#REF!</definedName>
    <definedName name="PLQ_MCAmort_Accelerated_SEG_Ht">#REF!</definedName>
    <definedName name="PLQ_MCAmort_Amortization_REP_Ht">#REF!</definedName>
    <definedName name="PLQ_MCAmort_Amortization_SEG_Ht">#REF!</definedName>
    <definedName name="PLQ_MCAmort_AmortOnly_REP_Ht">#REF!</definedName>
    <definedName name="PLQ_MCAmort_AmortOnly_SEG_Ht">#REF!</definedName>
    <definedName name="PLQ_MCAmort_Impairment_REP_Ht">#REF!</definedName>
    <definedName name="PLQ_MCAmort_ImpairmentOnly_SEG_Ht">#REF!</definedName>
    <definedName name="PLQ_MCAmort_TOTAL_REP_Ht">#REF!</definedName>
    <definedName name="PLQ_MCAmort_TOTAL_SEG_Ht">#REF!</definedName>
    <definedName name="PLQ_MCCAP_Cash_Ht">#REF!</definedName>
    <definedName name="PLQ_RaD_Cap_Ht">#REF!</definedName>
    <definedName name="PLQ_RaD_Gross_Ht">#REF!</definedName>
    <definedName name="PLQ_RaD_Net_Ht">#REF!</definedName>
    <definedName name="PLQ_Revenues_CONTRACT_Ht">#REF!</definedName>
    <definedName name="PLQ_Revenues_IMG_Ht">#REF!</definedName>
    <definedName name="PLQ_Revenues_MCLATE_Ht">#REF!</definedName>
    <definedName name="PLQ_Revenues_MCPREF_REP_Ht">#REF!</definedName>
    <definedName name="PLQ_Revenues_MCPREF_SEG_Ht">#REF!</definedName>
    <definedName name="PLQ_Revenues_OTHER_Ht">#REF!</definedName>
    <definedName name="PLQ_Revenues_Total_REP_Ht">#REF!</definedName>
    <definedName name="PLQ_Revenues_Total_SEG_Ht">#REF!</definedName>
    <definedName name="PLQ_SGA_Ht">#REF!</definedName>
    <definedName name="PLQ_ShareAssociated_Ht">#REF!</definedName>
    <definedName name="PLQ_Special_CoS_Ht">#REF!</definedName>
    <definedName name="PLQ_Special_SGA_Ht">#REF!</definedName>
    <definedName name="PLQ_TaxContingent_Ht">#REF!</definedName>
    <definedName name="PLQ_TaxDeferred_Ht">#REF!</definedName>
    <definedName name="PLQ_TaxExpense_Ht">#REF!</definedName>
    <definedName name="PLQ_TaxPayable_Ht">#REF!</definedName>
    <definedName name="PLY_CapExp_capital_lease_Ht">#REF!</definedName>
    <definedName name="PLY_CostSale_Gross_Ht">#REF!</definedName>
    <definedName name="PLY_CostSales_net_Ht">#REF!</definedName>
    <definedName name="PLY_CostSales_Steaming_Ht">#REF!</definedName>
    <definedName name="PLY_Depreciation_CapSteam_CapOnly_Ht">#REF!</definedName>
    <definedName name="PLY_Depreciation_CapSteam_Ht">#REF!</definedName>
    <definedName name="PLY_Depreciation_Gross_Ht">#REF!</definedName>
    <definedName name="PLY_Depreciation_leased_assets_Ht">#REF!</definedName>
    <definedName name="PLY_Depreciation_Net_Ht">#REF!</definedName>
    <definedName name="PLY_FinancialOther_Agio_Ht">#REF!</definedName>
    <definedName name="PLY_FinancialOther_Ht">#REF!</definedName>
    <definedName name="PLY_FinancialOther_InterestIncome_Ht">#REF!</definedName>
    <definedName name="PLY_FinancialOther_Other_Ht">#REF!</definedName>
    <definedName name="PLY_GrossCashCost_Ht">#REF!</definedName>
    <definedName name="PLY_impairment_excl_MC_TOTAL_Ht">#REF!</definedName>
    <definedName name="PLY_impairment_otherintangibleassets_Ht">#REF!</definedName>
    <definedName name="PLY_impairment_propertyandequipment_Ht">#REF!</definedName>
    <definedName name="PLY_InterestExpenses_CAP_Ht">#REF!</definedName>
    <definedName name="PLY_InterestExpenses_Gross_Ht">#REF!</definedName>
    <definedName name="PLY_InterestExpenses_Lease_Ht">#REF!</definedName>
    <definedName name="PLY_InterestExpenses_NET_Ht">#REF!</definedName>
    <definedName name="PLY_MCAmort_Accelerated_REP_Ht">#REF!</definedName>
    <definedName name="PLY_MCAmort_Accelerated_SEG_Ht">#REF!</definedName>
    <definedName name="PLY_MCAmort_Amortization_REP_Ht">#REF!</definedName>
    <definedName name="PLY_MCAmort_Amortization_SEG_Ht">#REF!</definedName>
    <definedName name="PLY_MCAmort_AmortOnly_REP_Ht">#REF!</definedName>
    <definedName name="PLY_MCAmort_AmortOnly_SEG_Ht">#REF!</definedName>
    <definedName name="PLY_MCAmort_Impairment_REP_Ht">#REF!</definedName>
    <definedName name="PLY_MCAmort_ImpairmentOnly_SEG_Ht">#REF!</definedName>
    <definedName name="PLY_MCAmort_TOTAL_REP_Ht">#REF!</definedName>
    <definedName name="PLY_MCAmort_TOTAL_SEG_Ht">#REF!</definedName>
    <definedName name="PLY_MCCAP_Cash_Ht">#REF!</definedName>
    <definedName name="PLY_RaD_Cap_Ht">#REF!</definedName>
    <definedName name="PLY_RaD_Gross_Ht">#REF!</definedName>
    <definedName name="PLY_RaD_Net_Ht">#REF!</definedName>
    <definedName name="PLY_Revenues_CONTRACT_Ht">#REF!</definedName>
    <definedName name="PLY_Revenues_IMG_Ht">#REF!</definedName>
    <definedName name="PLY_Revenues_MCLATE_Ht">#REF!</definedName>
    <definedName name="PLY_Revenues_MCPREF_REP_Ht">#REF!</definedName>
    <definedName name="PLY_Revenues_MCPREF_SEG_Ht">#REF!</definedName>
    <definedName name="PLY_Revenues_OTHER_Ht">#REF!</definedName>
    <definedName name="PLY_Revenues_Total_REP_Ht">#REF!</definedName>
    <definedName name="PLY_Revenues_Total_SEG_Ht">#REF!</definedName>
    <definedName name="PLY_SGA_Ht">#REF!</definedName>
    <definedName name="PLY_ShareAssociated_Ht">#REF!</definedName>
    <definedName name="PLY_Special_CoS_Ht">#REF!</definedName>
    <definedName name="PLY_Special_SGA_Ht">#REF!</definedName>
    <definedName name="PLY_TaxContingent_Ht">#REF!</definedName>
    <definedName name="PLY_TaxDeferred_Ht">#REF!</definedName>
    <definedName name="PLY_TaxExpense_Ht">#REF!</definedName>
    <definedName name="PLY_TaxPayable_Ht">#REF!</definedName>
    <definedName name="Qdate_Ht">#REF!</definedName>
    <definedName name="Start_1">#REF!</definedName>
    <definedName name="Start_10">'IS and OCI'!#REF!</definedName>
    <definedName name="Start_11">BS!#REF!</definedName>
    <definedName name="Start_12">Equity!#REF!</definedName>
    <definedName name="Start_13" localSheetId="5">'Note 1 table'!#REF!</definedName>
    <definedName name="Start_13">CF!#REF!</definedName>
    <definedName name="Start_14">'Key tables'!#REF!</definedName>
    <definedName name="Start_15">'Note 1 table'!#REF!</definedName>
    <definedName name="Start_16">'Note 2 table'!#REF!</definedName>
    <definedName name="Start_17">Notes!#REF!</definedName>
    <definedName name="Start_18">'Note 18 table'!#REF!</definedName>
    <definedName name="Start_19">#REF!</definedName>
    <definedName name="Start_2">#REF!</definedName>
    <definedName name="Start_20">#REF!</definedName>
    <definedName name="Start_21">#REF!</definedName>
    <definedName name="Start_2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ThisQuarter_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6" l="1"/>
  <c r="I146" i="28" l="1"/>
  <c r="H146" i="28"/>
  <c r="I187" i="28" l="1"/>
  <c r="H187" i="28"/>
  <c r="L186" i="28"/>
  <c r="F186" i="28" s="1"/>
  <c r="K145" i="28"/>
  <c r="E145" i="28" s="1"/>
  <c r="L145" i="28"/>
  <c r="F145" i="28" s="1"/>
  <c r="I25" i="16" l="1"/>
  <c r="K186" i="28" s="1"/>
  <c r="E186" i="28" s="1"/>
  <c r="K154" i="28" l="1"/>
  <c r="E154" i="28" s="1"/>
  <c r="L154" i="28" l="1"/>
  <c r="F154" i="28" s="1"/>
  <c r="E35" i="16"/>
  <c r="K195" i="28" l="1"/>
  <c r="E195" i="28" s="1"/>
  <c r="I35" i="16"/>
  <c r="M22" i="17" l="1"/>
  <c r="K172" i="28" l="1"/>
  <c r="E172" i="28" s="1"/>
  <c r="K173" i="28"/>
  <c r="E173" i="28" s="1"/>
  <c r="K174" i="28"/>
  <c r="E174" i="28" s="1"/>
  <c r="K175" i="28"/>
  <c r="E175" i="28" s="1"/>
  <c r="K176" i="28"/>
  <c r="E176" i="28" s="1"/>
  <c r="K177" i="28"/>
  <c r="E177" i="28" s="1"/>
  <c r="K178" i="28"/>
  <c r="E178" i="28" s="1"/>
  <c r="K179" i="28"/>
  <c r="E179" i="28" s="1"/>
  <c r="K183" i="28"/>
  <c r="E183" i="28" s="1"/>
  <c r="K184" i="28"/>
  <c r="E184" i="28" s="1"/>
  <c r="K185" i="28"/>
  <c r="E185" i="28" s="1"/>
  <c r="K188" i="28"/>
  <c r="E188" i="28" s="1"/>
  <c r="K189" i="28"/>
  <c r="E189" i="28" s="1"/>
  <c r="K190" i="28"/>
  <c r="E190" i="28" s="1"/>
  <c r="K191" i="28"/>
  <c r="E191" i="28" s="1"/>
  <c r="K192" i="28"/>
  <c r="E192" i="28" s="1"/>
  <c r="K193" i="28"/>
  <c r="E193" i="28" s="1"/>
  <c r="I196" i="28"/>
  <c r="H196" i="28"/>
  <c r="I65" i="28" l="1"/>
  <c r="H65" i="28"/>
  <c r="I155" i="28" l="1"/>
  <c r="H155" i="28"/>
  <c r="K148" i="28"/>
  <c r="K149" i="28"/>
  <c r="K150" i="28"/>
  <c r="K151" i="28"/>
  <c r="E151" i="28" s="1"/>
  <c r="K152" i="28"/>
  <c r="K157" i="28"/>
  <c r="K147" i="28"/>
  <c r="E147" i="28" s="1"/>
  <c r="K131" i="28" l="1"/>
  <c r="E131" i="28" s="1"/>
  <c r="K132" i="28"/>
  <c r="E132" i="28" s="1"/>
  <c r="K133" i="28"/>
  <c r="E133" i="28" s="1"/>
  <c r="K134" i="28"/>
  <c r="E134" i="28" s="1"/>
  <c r="K135" i="28"/>
  <c r="E135" i="28" s="1"/>
  <c r="K136" i="28"/>
  <c r="E136" i="28" s="1"/>
  <c r="K137" i="28"/>
  <c r="E137" i="28" s="1"/>
  <c r="K138" i="28"/>
  <c r="E138" i="28" s="1"/>
  <c r="K142" i="28"/>
  <c r="E142" i="28" s="1"/>
  <c r="K143" i="28"/>
  <c r="E143" i="28" s="1"/>
  <c r="K144" i="28"/>
  <c r="E144" i="28" s="1"/>
  <c r="E148" i="28"/>
  <c r="E149" i="28"/>
  <c r="E150" i="28"/>
  <c r="E152" i="28"/>
  <c r="E157" i="28"/>
  <c r="I112" i="28"/>
  <c r="H112" i="28"/>
  <c r="I109" i="28"/>
  <c r="H109" i="28"/>
  <c r="I108" i="28"/>
  <c r="H108" i="28"/>
  <c r="I105" i="28"/>
  <c r="H105" i="28"/>
  <c r="H100" i="28"/>
  <c r="I100" i="28"/>
  <c r="H89" i="28"/>
  <c r="I89" i="28"/>
  <c r="H83" i="28"/>
  <c r="I83" i="28"/>
  <c r="I35" i="28"/>
  <c r="H35" i="28"/>
  <c r="I91" i="28" l="1"/>
  <c r="H91" i="28"/>
  <c r="I110" i="28"/>
  <c r="I113" i="28" s="1"/>
  <c r="I114" i="28" s="1"/>
  <c r="H110" i="28"/>
  <c r="H113" i="28" s="1"/>
  <c r="H114" i="28" s="1"/>
  <c r="M20" i="17" l="1"/>
  <c r="M16" i="17"/>
  <c r="M15" i="17"/>
  <c r="M14" i="17"/>
  <c r="G17" i="17"/>
  <c r="G23" i="17" s="1"/>
  <c r="E17" i="17"/>
  <c r="E23" i="17" s="1"/>
  <c r="K187" i="18" l="1"/>
  <c r="K22" i="28" l="1"/>
  <c r="E22" i="28" s="1"/>
  <c r="L151" i="28" l="1"/>
  <c r="F151" i="28" s="1"/>
  <c r="L147" i="28"/>
  <c r="F147" i="28" s="1"/>
  <c r="L21" i="28"/>
  <c r="F21" i="28" s="1"/>
  <c r="L19" i="28"/>
  <c r="L23" i="28"/>
  <c r="L33" i="28"/>
  <c r="L20" i="28"/>
  <c r="F20" i="28" s="1"/>
  <c r="L29" i="28"/>
  <c r="F29" i="28" s="1"/>
  <c r="L17" i="28"/>
  <c r="F17" i="28" s="1"/>
  <c r="L26" i="28"/>
  <c r="F26" i="28" s="1"/>
  <c r="L14" i="28"/>
  <c r="L34" i="28"/>
  <c r="F34" i="28" s="1"/>
  <c r="L18" i="28"/>
  <c r="F18" i="28" s="1"/>
  <c r="L27" i="28"/>
  <c r="F27" i="28" s="1"/>
  <c r="L22" i="28"/>
  <c r="F22" i="28" s="1"/>
  <c r="L16" i="28"/>
  <c r="L141" i="28"/>
  <c r="F141" i="28" s="1"/>
  <c r="L133" i="28"/>
  <c r="F133" i="28" s="1"/>
  <c r="L138" i="28"/>
  <c r="F138" i="28" s="1"/>
  <c r="L130" i="28"/>
  <c r="F130" i="28" s="1"/>
  <c r="L155" i="28"/>
  <c r="F155" i="28" s="1"/>
  <c r="L143" i="28"/>
  <c r="F143" i="28" s="1"/>
  <c r="L135" i="28"/>
  <c r="F135" i="28" s="1"/>
  <c r="L127" i="28"/>
  <c r="L140" i="28"/>
  <c r="F140" i="28" s="1"/>
  <c r="L132" i="28"/>
  <c r="F132" i="28" s="1"/>
  <c r="L146" i="28"/>
  <c r="F146" i="28" s="1"/>
  <c r="L137" i="28"/>
  <c r="F137" i="28" s="1"/>
  <c r="L129" i="28"/>
  <c r="F129" i="28" s="1"/>
  <c r="L142" i="28"/>
  <c r="F142" i="28" s="1"/>
  <c r="L134" i="28"/>
  <c r="F134" i="28" s="1"/>
  <c r="L139" i="28"/>
  <c r="L131" i="28"/>
  <c r="F131" i="28" s="1"/>
  <c r="L144" i="28"/>
  <c r="F144" i="28" s="1"/>
  <c r="L136" i="28"/>
  <c r="F136" i="28" s="1"/>
  <c r="L128" i="28"/>
  <c r="I23" i="10"/>
  <c r="L195" i="28" l="1"/>
  <c r="F195" i="28" s="1"/>
  <c r="I15" i="10"/>
  <c r="L25" i="28"/>
  <c r="F25" i="28" s="1"/>
  <c r="L192" i="28"/>
  <c r="F192" i="28" s="1"/>
  <c r="L188" i="28"/>
  <c r="F188" i="28" s="1"/>
  <c r="L148" i="28"/>
  <c r="F148" i="28" s="1"/>
  <c r="L153" i="28"/>
  <c r="F153" i="28" s="1"/>
  <c r="L152" i="28"/>
  <c r="F152" i="28" s="1"/>
  <c r="L150" i="28"/>
  <c r="F150" i="28" s="1"/>
  <c r="L157" i="28"/>
  <c r="F157" i="28" s="1"/>
  <c r="L156" i="28"/>
  <c r="L149" i="28"/>
  <c r="F149" i="28" s="1"/>
  <c r="F33" i="28"/>
  <c r="F35" i="28" s="1"/>
  <c r="L35" i="28"/>
  <c r="F16" i="28"/>
  <c r="L24" i="28"/>
  <c r="I276" i="18"/>
  <c r="I263" i="18"/>
  <c r="L51" i="28"/>
  <c r="F51" i="28" s="1"/>
  <c r="L63" i="28"/>
  <c r="F63" i="28" s="1"/>
  <c r="L64" i="28"/>
  <c r="F64" i="28" s="1"/>
  <c r="L46" i="28"/>
  <c r="F46" i="28" s="1"/>
  <c r="L55" i="28"/>
  <c r="F55" i="28" s="1"/>
  <c r="L65" i="28"/>
  <c r="L49" i="28"/>
  <c r="L44" i="28"/>
  <c r="L47" i="28"/>
  <c r="F47" i="28" s="1"/>
  <c r="L56" i="28"/>
  <c r="F56" i="28" s="1"/>
  <c r="L53" i="28"/>
  <c r="L66" i="28"/>
  <c r="L50" i="28"/>
  <c r="F50" i="28" s="1"/>
  <c r="L59" i="28"/>
  <c r="F59" i="28" s="1"/>
  <c r="L54" i="28"/>
  <c r="L48" i="28"/>
  <c r="F48" i="28" s="1"/>
  <c r="L57" i="28"/>
  <c r="F57" i="28" s="1"/>
  <c r="L52" i="28"/>
  <c r="F52" i="28" s="1"/>
  <c r="L60" i="28"/>
  <c r="L158" i="28"/>
  <c r="L189" i="28"/>
  <c r="F189" i="28" s="1"/>
  <c r="L179" i="28"/>
  <c r="F179" i="28" s="1"/>
  <c r="L171" i="28"/>
  <c r="F171" i="28" s="1"/>
  <c r="L199" i="28"/>
  <c r="L196" i="28"/>
  <c r="F196" i="28" s="1"/>
  <c r="L184" i="28"/>
  <c r="F184" i="28" s="1"/>
  <c r="L176" i="28"/>
  <c r="F176" i="28" s="1"/>
  <c r="L168" i="28"/>
  <c r="L191" i="28"/>
  <c r="F191" i="28" s="1"/>
  <c r="L181" i="28"/>
  <c r="F181" i="28" s="1"/>
  <c r="L173" i="28"/>
  <c r="F173" i="28" s="1"/>
  <c r="L198" i="28"/>
  <c r="F198" i="28" s="1"/>
  <c r="L187" i="28"/>
  <c r="F187" i="28" s="1"/>
  <c r="L178" i="28"/>
  <c r="F178" i="28" s="1"/>
  <c r="L170" i="28"/>
  <c r="F170" i="28" s="1"/>
  <c r="L194" i="28"/>
  <c r="F194" i="28" s="1"/>
  <c r="L183" i="28"/>
  <c r="F183" i="28" s="1"/>
  <c r="L175" i="28"/>
  <c r="F175" i="28" s="1"/>
  <c r="L190" i="28"/>
  <c r="F190" i="28" s="1"/>
  <c r="L180" i="28"/>
  <c r="L172" i="28"/>
  <c r="F172" i="28" s="1"/>
  <c r="L197" i="28"/>
  <c r="L185" i="28"/>
  <c r="F185" i="28" s="1"/>
  <c r="L177" i="28"/>
  <c r="F177" i="28" s="1"/>
  <c r="L169" i="28"/>
  <c r="L193" i="28"/>
  <c r="F193" i="28" s="1"/>
  <c r="L182" i="28"/>
  <c r="F182" i="28" s="1"/>
  <c r="L174" i="28"/>
  <c r="F174" i="28" s="1"/>
  <c r="I17" i="10"/>
  <c r="I13" i="10"/>
  <c r="M23" i="10"/>
  <c r="I28" i="10"/>
  <c r="M28" i="10" s="1"/>
  <c r="L58" i="28" l="1"/>
  <c r="L28" i="28"/>
  <c r="L30" i="28" s="1"/>
  <c r="L36" i="28" s="1"/>
  <c r="L276" i="18"/>
  <c r="F65" i="28"/>
  <c r="F97" i="28"/>
  <c r="F81" i="28"/>
  <c r="F86" i="28"/>
  <c r="F98" i="28"/>
  <c r="F79" i="28"/>
  <c r="F85" i="28"/>
  <c r="F104" i="28"/>
  <c r="F102" i="28"/>
  <c r="F87" i="28"/>
  <c r="F95" i="28"/>
  <c r="F111" i="28"/>
  <c r="F112" i="28"/>
  <c r="F99" i="28"/>
  <c r="F82" i="28"/>
  <c r="F80" i="28"/>
  <c r="F103" i="28"/>
  <c r="F109" i="28"/>
  <c r="F88" i="28"/>
  <c r="F96" i="28"/>
  <c r="L263" i="18"/>
  <c r="I7" i="22"/>
  <c r="I14" i="28" s="1"/>
  <c r="F14" i="28" s="1"/>
  <c r="I12" i="22"/>
  <c r="I19" i="28" s="1"/>
  <c r="I128" i="28" s="1"/>
  <c r="M17" i="10"/>
  <c r="I13" i="22"/>
  <c r="I11" i="22"/>
  <c r="F13" i="19"/>
  <c r="M8" i="10"/>
  <c r="I8" i="10"/>
  <c r="I22" i="22"/>
  <c r="I44" i="28" s="1"/>
  <c r="F44" i="28" s="1"/>
  <c r="F128" i="28" l="1"/>
  <c r="I26" i="10"/>
  <c r="M26" i="10" s="1"/>
  <c r="F108" i="28"/>
  <c r="F110" i="28" s="1"/>
  <c r="F113" i="28" s="1"/>
  <c r="L110" i="28"/>
  <c r="L113" i="28" s="1"/>
  <c r="F101" i="28"/>
  <c r="F105" i="28" s="1"/>
  <c r="L105" i="28"/>
  <c r="L83" i="28"/>
  <c r="F78" i="28"/>
  <c r="L100" i="28"/>
  <c r="F94" i="28"/>
  <c r="F100" i="28" s="1"/>
  <c r="L89" i="28"/>
  <c r="F84" i="28"/>
  <c r="F89" i="28" s="1"/>
  <c r="M15" i="10"/>
  <c r="I9" i="22"/>
  <c r="I26" i="22"/>
  <c r="I28" i="22"/>
  <c r="I27" i="22"/>
  <c r="I49" i="28" s="1"/>
  <c r="I9" i="10"/>
  <c r="F14" i="22"/>
  <c r="I10" i="22"/>
  <c r="O13" i="19"/>
  <c r="M13" i="10"/>
  <c r="L91" i="28" l="1"/>
  <c r="I23" i="28"/>
  <c r="I24" i="28" s="1"/>
  <c r="F19" i="28"/>
  <c r="F49" i="28"/>
  <c r="F53" i="28" s="1"/>
  <c r="F54" i="28" s="1"/>
  <c r="F58" i="28" s="1"/>
  <c r="F60" i="28" s="1"/>
  <c r="F66" i="28" s="1"/>
  <c r="I169" i="28"/>
  <c r="F169" i="28" s="1"/>
  <c r="I53" i="28"/>
  <c r="I54" i="28" s="1"/>
  <c r="F114" i="28"/>
  <c r="L114" i="28"/>
  <c r="F83" i="28"/>
  <c r="F91" i="28" s="1"/>
  <c r="I10" i="10"/>
  <c r="I25" i="22"/>
  <c r="M9" i="10"/>
  <c r="F29" i="22"/>
  <c r="I24" i="22"/>
  <c r="I28" i="28" l="1"/>
  <c r="I127" i="28" s="1"/>
  <c r="I139" i="28" s="1"/>
  <c r="F24" i="28"/>
  <c r="F28" i="28" s="1"/>
  <c r="F30" i="28" s="1"/>
  <c r="F36" i="28" s="1"/>
  <c r="F23" i="28"/>
  <c r="I58" i="28"/>
  <c r="M10" i="10"/>
  <c r="I60" i="28" l="1"/>
  <c r="I66" i="28" s="1"/>
  <c r="I168" i="28"/>
  <c r="F168" i="28" s="1"/>
  <c r="F127" i="28"/>
  <c r="I30" i="28"/>
  <c r="I36" i="28" s="1"/>
  <c r="I156" i="28"/>
  <c r="F139" i="28"/>
  <c r="I13" i="19"/>
  <c r="L13" i="19"/>
  <c r="I180" i="28" l="1"/>
  <c r="F180" i="28" s="1"/>
  <c r="I158" i="28"/>
  <c r="F158" i="28" s="1"/>
  <c r="F156" i="28"/>
  <c r="I197" i="28" l="1"/>
  <c r="I199" i="28" l="1"/>
  <c r="F199" i="28" s="1"/>
  <c r="F197" i="28"/>
  <c r="K52" i="28" l="1"/>
  <c r="E52" i="28" s="1"/>
  <c r="K17" i="17" l="1"/>
  <c r="K246" i="18"/>
  <c r="H246" i="18"/>
  <c r="K243" i="18"/>
  <c r="H243" i="18"/>
  <c r="M13" i="17" l="1"/>
  <c r="I17" i="17"/>
  <c r="M12" i="17"/>
  <c r="K28" i="9"/>
  <c r="K64" i="28" s="1"/>
  <c r="E64" i="28" s="1"/>
  <c r="G27" i="9"/>
  <c r="K27" i="9"/>
  <c r="K63" i="28" s="1"/>
  <c r="E63" i="28" s="1"/>
  <c r="G28" i="9"/>
  <c r="I25" i="10"/>
  <c r="M25" i="10" s="1"/>
  <c r="K34" i="28" l="1"/>
  <c r="E34" i="28" s="1"/>
  <c r="K33" i="28"/>
  <c r="E33" i="28" s="1"/>
  <c r="M17" i="17"/>
  <c r="E65" i="28"/>
  <c r="I19" i="17"/>
  <c r="K19" i="17"/>
  <c r="K23" i="17" s="1"/>
  <c r="E35" i="28" l="1"/>
  <c r="K35" i="28"/>
  <c r="K198" i="28"/>
  <c r="E198" i="28" s="1"/>
  <c r="K202" i="18" l="1"/>
  <c r="I27" i="10" l="1"/>
  <c r="M27" i="10" s="1"/>
  <c r="K131" i="18" l="1"/>
  <c r="K24" i="10" s="1"/>
  <c r="H131" i="18"/>
  <c r="K83" i="18"/>
  <c r="H83" i="18"/>
  <c r="G24" i="10" l="1"/>
  <c r="M24" i="10"/>
  <c r="I24" i="10"/>
  <c r="H133" i="18"/>
  <c r="K133" i="18"/>
  <c r="M19" i="17"/>
  <c r="M21" i="17"/>
  <c r="K141" i="28" l="1"/>
  <c r="E141" i="28" s="1"/>
  <c r="K182" i="28"/>
  <c r="E182" i="28" s="1"/>
  <c r="G38" i="11" l="1"/>
  <c r="K108" i="28" s="1"/>
  <c r="G39" i="11"/>
  <c r="K109" i="28" s="1"/>
  <c r="E109" i="28" s="1"/>
  <c r="E108" i="28" l="1"/>
  <c r="E110" i="28" s="1"/>
  <c r="K110" i="28"/>
  <c r="G40" i="11"/>
  <c r="E98" i="28" l="1"/>
  <c r="E104" i="28"/>
  <c r="E84" i="28"/>
  <c r="E99" i="28"/>
  <c r="E95" i="28"/>
  <c r="E82" i="28"/>
  <c r="E88" i="28"/>
  <c r="E103" i="28"/>
  <c r="E78" i="28" l="1"/>
  <c r="E96" i="28"/>
  <c r="E94" i="28"/>
  <c r="E101" i="28"/>
  <c r="E102" i="28"/>
  <c r="K208" i="18"/>
  <c r="E81" i="28"/>
  <c r="K190" i="18"/>
  <c r="E79" i="28"/>
  <c r="E80" i="28"/>
  <c r="K29" i="9"/>
  <c r="K65" i="28" s="1"/>
  <c r="G29" i="9"/>
  <c r="K105" i="28" l="1"/>
  <c r="E83" i="28"/>
  <c r="K83" i="28"/>
  <c r="E85" i="28"/>
  <c r="E105" i="28"/>
  <c r="E86" i="28"/>
  <c r="E87" i="28"/>
  <c r="G42" i="11"/>
  <c r="K112" i="28" s="1"/>
  <c r="E112" i="28" s="1"/>
  <c r="G30" i="11"/>
  <c r="G26" i="10"/>
  <c r="G35" i="11"/>
  <c r="E97" i="28" l="1"/>
  <c r="E100" i="28" s="1"/>
  <c r="K26" i="10"/>
  <c r="K100" i="28"/>
  <c r="E89" i="28"/>
  <c r="E91" i="28" s="1"/>
  <c r="K89" i="28"/>
  <c r="K91" i="28" s="1"/>
  <c r="K211" i="18"/>
  <c r="K215" i="18" s="1"/>
  <c r="G13" i="11"/>
  <c r="M14" i="10"/>
  <c r="I14" i="10" l="1"/>
  <c r="G28" i="10"/>
  <c r="G27" i="10"/>
  <c r="M16" i="10"/>
  <c r="I16" i="10"/>
  <c r="K153" i="28" l="1"/>
  <c r="K28" i="10"/>
  <c r="K27" i="10"/>
  <c r="I19" i="10"/>
  <c r="M19" i="10"/>
  <c r="M18" i="10"/>
  <c r="I18" i="10"/>
  <c r="K196" i="28" l="1"/>
  <c r="E196" i="28" s="1"/>
  <c r="K194" i="28"/>
  <c r="E194" i="28" s="1"/>
  <c r="E153" i="28"/>
  <c r="K155" i="28"/>
  <c r="E155" i="28" s="1"/>
  <c r="K55" i="28"/>
  <c r="E55" i="28" s="1"/>
  <c r="K57" i="28"/>
  <c r="E57" i="28" s="1"/>
  <c r="I22" i="10"/>
  <c r="M22" i="10"/>
  <c r="K274" i="18"/>
  <c r="H274" i="18"/>
  <c r="E9" i="16" l="1"/>
  <c r="K56" i="28"/>
  <c r="E56" i="28" s="1"/>
  <c r="K27" i="28"/>
  <c r="E27" i="28" s="1"/>
  <c r="K51" i="28"/>
  <c r="E51" i="28" s="1"/>
  <c r="K25" i="28"/>
  <c r="E25" i="28" s="1"/>
  <c r="K70" i="18"/>
  <c r="K48" i="28"/>
  <c r="E48" i="28" s="1"/>
  <c r="K47" i="28"/>
  <c r="E47" i="28" s="1"/>
  <c r="H70" i="18"/>
  <c r="H119" i="18"/>
  <c r="K119" i="18"/>
  <c r="K59" i="28"/>
  <c r="E59" i="28" s="1"/>
  <c r="E26" i="16" l="1"/>
  <c r="K170" i="28"/>
  <c r="E170" i="28" s="1"/>
  <c r="K109" i="18"/>
  <c r="G15" i="10"/>
  <c r="K26" i="28"/>
  <c r="E26" i="28" s="1"/>
  <c r="K15" i="10"/>
  <c r="K97" i="18"/>
  <c r="H12" i="22"/>
  <c r="H19" i="28" s="1"/>
  <c r="H128" i="28" s="1"/>
  <c r="K18" i="28"/>
  <c r="E18" i="28" s="1"/>
  <c r="K19" i="28"/>
  <c r="K17" i="28"/>
  <c r="E17" i="28" s="1"/>
  <c r="K29" i="28"/>
  <c r="E29" i="28" s="1"/>
  <c r="K262" i="18"/>
  <c r="K275" i="18"/>
  <c r="H109" i="18"/>
  <c r="K140" i="28"/>
  <c r="E140" i="28" s="1"/>
  <c r="K129" i="28"/>
  <c r="E129" i="28" s="1"/>
  <c r="K21" i="28"/>
  <c r="E21" i="28" s="1"/>
  <c r="H262" i="18"/>
  <c r="H275" i="18"/>
  <c r="H10" i="22"/>
  <c r="H25" i="22"/>
  <c r="K17" i="10"/>
  <c r="H168" i="18"/>
  <c r="H45" i="18"/>
  <c r="H49" i="18"/>
  <c r="K50" i="28"/>
  <c r="E50" i="28" s="1"/>
  <c r="G17" i="10"/>
  <c r="H11" i="22"/>
  <c r="K168" i="18"/>
  <c r="K49" i="28"/>
  <c r="H260" i="18"/>
  <c r="E8" i="16" l="1"/>
  <c r="K181" i="28"/>
  <c r="E181" i="28" s="1"/>
  <c r="I26" i="16"/>
  <c r="K187" i="28" s="1"/>
  <c r="E187" i="28" s="1"/>
  <c r="K171" i="28"/>
  <c r="E171" i="28" s="1"/>
  <c r="H97" i="18"/>
  <c r="K130" i="28"/>
  <c r="E130" i="28" s="1"/>
  <c r="K146" i="28"/>
  <c r="E146" i="28" s="1"/>
  <c r="K20" i="28"/>
  <c r="E20" i="28" s="1"/>
  <c r="H26" i="22"/>
  <c r="K46" i="28"/>
  <c r="E46" i="28" s="1"/>
  <c r="E13" i="19"/>
  <c r="K13" i="19"/>
  <c r="K49" i="18"/>
  <c r="H13" i="22"/>
  <c r="H28" i="22"/>
  <c r="K28" i="18"/>
  <c r="H273" i="18"/>
  <c r="K260" i="18"/>
  <c r="H28" i="18"/>
  <c r="H27" i="22"/>
  <c r="K169" i="28" l="1"/>
  <c r="K16" i="28"/>
  <c r="E16" i="28" s="1"/>
  <c r="H49" i="28"/>
  <c r="K128" i="28"/>
  <c r="E128" i="28" s="1"/>
  <c r="H23" i="28"/>
  <c r="E19" i="28"/>
  <c r="G17" i="9"/>
  <c r="H59" i="18"/>
  <c r="K59" i="18"/>
  <c r="K45" i="18"/>
  <c r="H24" i="22"/>
  <c r="H9" i="22"/>
  <c r="K17" i="9"/>
  <c r="K53" i="28" s="1"/>
  <c r="H13" i="19"/>
  <c r="H32" i="18"/>
  <c r="K32" i="18"/>
  <c r="E14" i="22"/>
  <c r="G10" i="10" s="1"/>
  <c r="K273" i="18"/>
  <c r="E29" i="22"/>
  <c r="K10" i="10" s="1"/>
  <c r="K9" i="10"/>
  <c r="G9" i="10"/>
  <c r="K44" i="28" l="1"/>
  <c r="H22" i="22"/>
  <c r="H44" i="28" s="1"/>
  <c r="N13" i="19"/>
  <c r="K23" i="28"/>
  <c r="K14" i="28"/>
  <c r="H169" i="28"/>
  <c r="E169" i="28" s="1"/>
  <c r="H53" i="28"/>
  <c r="E49" i="28"/>
  <c r="E53" i="28" s="1"/>
  <c r="E23" i="28"/>
  <c r="G18" i="9"/>
  <c r="K14" i="22"/>
  <c r="H7" i="22"/>
  <c r="H14" i="28" s="1"/>
  <c r="H24" i="28" s="1"/>
  <c r="K258" i="18" l="1"/>
  <c r="K271" i="18"/>
  <c r="H29" i="22"/>
  <c r="E44" i="28"/>
  <c r="E54" i="28" s="1"/>
  <c r="E58" i="28" s="1"/>
  <c r="E60" i="28" s="1"/>
  <c r="E66" i="28" s="1"/>
  <c r="K18" i="9"/>
  <c r="K29" i="22"/>
  <c r="H54" i="28"/>
  <c r="H58" i="28" s="1"/>
  <c r="H60" i="28" s="1"/>
  <c r="H66" i="28" s="1"/>
  <c r="K24" i="28"/>
  <c r="E14" i="28"/>
  <c r="H28" i="28"/>
  <c r="H127" i="28" s="1"/>
  <c r="G22" i="9"/>
  <c r="E7" i="16" s="1"/>
  <c r="H270" i="18"/>
  <c r="H257" i="18"/>
  <c r="G14" i="10"/>
  <c r="H14" i="22"/>
  <c r="H271" i="18"/>
  <c r="H258" i="18"/>
  <c r="K28" i="28" l="1"/>
  <c r="K30" i="28" s="1"/>
  <c r="K36" i="28" s="1"/>
  <c r="E24" i="28"/>
  <c r="E28" i="28" s="1"/>
  <c r="E30" i="28" s="1"/>
  <c r="E36" i="28" s="1"/>
  <c r="K257" i="18"/>
  <c r="K263" i="18" s="1"/>
  <c r="H168" i="28"/>
  <c r="H180" i="28" s="1"/>
  <c r="H197" i="28" s="1"/>
  <c r="K14" i="10"/>
  <c r="K270" i="18"/>
  <c r="K54" i="28"/>
  <c r="K22" i="9"/>
  <c r="K16" i="10" s="1"/>
  <c r="H30" i="28"/>
  <c r="H36" i="28" s="1"/>
  <c r="H139" i="28"/>
  <c r="H156" i="28" s="1"/>
  <c r="H276" i="18"/>
  <c r="H263" i="18"/>
  <c r="G24" i="9"/>
  <c r="G16" i="10"/>
  <c r="K276" i="18" l="1"/>
  <c r="E19" i="16"/>
  <c r="K168" i="28"/>
  <c r="E168" i="28" s="1"/>
  <c r="H199" i="28"/>
  <c r="K24" i="9"/>
  <c r="K58" i="28"/>
  <c r="K127" i="28"/>
  <c r="E127" i="28" s="1"/>
  <c r="H158" i="28"/>
  <c r="G30" i="9"/>
  <c r="G18" i="10"/>
  <c r="K30" i="9" l="1"/>
  <c r="K66" i="28" s="1"/>
  <c r="I18" i="17"/>
  <c r="I23" i="17" s="1"/>
  <c r="K18" i="10"/>
  <c r="K60" i="28"/>
  <c r="G19" i="10"/>
  <c r="I19" i="16"/>
  <c r="G19" i="11"/>
  <c r="G21" i="11" s="1"/>
  <c r="I29" i="22"/>
  <c r="L29" i="22"/>
  <c r="K19" i="10" l="1"/>
  <c r="K180" i="28"/>
  <c r="E180" i="28" s="1"/>
  <c r="I36" i="16"/>
  <c r="K197" i="28" s="1"/>
  <c r="E197" i="28" s="1"/>
  <c r="M18" i="17"/>
  <c r="M23" i="17" s="1"/>
  <c r="K139" i="28"/>
  <c r="E139" i="28" s="1"/>
  <c r="E36" i="16"/>
  <c r="K156" i="28" s="1"/>
  <c r="K22" i="10"/>
  <c r="G22" i="10"/>
  <c r="G41" i="11"/>
  <c r="K111" i="28" s="1"/>
  <c r="E156" i="28" l="1"/>
  <c r="E111" i="28"/>
  <c r="E113" i="28" s="1"/>
  <c r="E114" i="28" s="1"/>
  <c r="K113" i="28"/>
  <c r="K114" i="28" s="1"/>
  <c r="E38" i="16"/>
  <c r="K158" i="28" s="1"/>
  <c r="I38" i="16"/>
  <c r="K199" i="28" s="1"/>
  <c r="G43" i="11"/>
  <c r="G25" i="10"/>
  <c r="E158" i="28" l="1"/>
  <c r="E199" i="28"/>
  <c r="K25" i="10"/>
  <c r="G44" i="11"/>
  <c r="L14" i="22" l="1"/>
  <c r="I14" i="22"/>
</calcChain>
</file>

<file path=xl/sharedStrings.xml><?xml version="1.0" encoding="utf-8"?>
<sst xmlns="http://schemas.openxmlformats.org/spreadsheetml/2006/main" count="631" uniqueCount="286">
  <si>
    <t>December 31,</t>
  </si>
  <si>
    <t>Other</t>
  </si>
  <si>
    <t xml:space="preserve"> 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</si>
  <si>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</si>
  <si>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</si>
  <si>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</si>
  <si>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</si>
  <si>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</si>
  <si>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</si>
  <si>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</si>
  <si>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</si>
  <si>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</si>
  <si>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</si>
  <si>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</si>
  <si>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</si>
  <si>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</si>
  <si>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</si>
  <si>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</si>
  <si>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</si>
  <si>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</si>
  <si>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</si>
  <si>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</si>
  <si>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</si>
  <si>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</si>
  <si>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</si>
  <si>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</si>
  <si>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</si>
  <si>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</si>
  <si>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</si>
  <si>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</si>
  <si>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</si>
  <si>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</si>
  <si>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</si>
  <si>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</si>
  <si>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</si>
  <si>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</si>
  <si>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</si>
  <si>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</si>
  <si>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</si>
  <si>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</si>
  <si>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</si>
  <si>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</si>
  <si>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</si>
  <si>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</si>
  <si>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</si>
  <si>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</si>
  <si>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</si>
  <si>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</si>
  <si>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</si>
  <si>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</si>
  <si>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</si>
  <si>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</si>
  <si>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</si>
  <si>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</si>
  <si>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</si>
  <si>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</si>
  <si>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</si>
  <si>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</si>
  <si>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</si>
  <si>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</si>
  <si>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</si>
  <si>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</si>
  <si>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</si>
  <si>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</si>
  <si>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</si>
  <si>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</si>
  <si>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</si>
  <si>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</si>
  <si>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</si>
  <si>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</si>
  <si>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</si>
  <si>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</si>
  <si>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</si>
  <si>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</si>
  <si>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</si>
  <si>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</si>
  <si>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</si>
  <si>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</si>
  <si>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</si>
  <si>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</si>
  <si>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</si>
  <si>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</si>
  <si>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</si>
  <si>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</si>
  <si>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</si>
  <si>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</si>
  <si>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</si>
  <si>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</si>
  <si>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</si>
  <si>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</si>
  <si>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</si>
  <si>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</si>
  <si>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</si>
  <si>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</si>
  <si>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</si>
  <si>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</si>
  <si>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</si>
  <si>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</si>
  <si>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</si>
  <si>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</si>
  <si>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</si>
  <si>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</si>
  <si>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</si>
  <si>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</si>
  <si>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</si>
  <si>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</si>
  <si>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</si>
  <si>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</si>
  <si>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</si>
  <si>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</si>
  <si>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</si>
  <si>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</si>
  <si>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</si>
  <si>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</si>
  <si>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</si>
  <si>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</si>
  <si>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</si>
  <si>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</si>
  <si>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</si>
  <si>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</si>
  <si>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</si>
  <si>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</si>
  <si>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</si>
  <si>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</si>
  <si>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</si>
  <si>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</si>
  <si>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</si>
  <si>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</si>
  <si>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</si>
  <si>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</si>
  <si>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</si>
  <si>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</si>
  <si>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</si>
  <si>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</si>
  <si>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</si>
  <si>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</si>
  <si>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</si>
  <si>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</si>
  <si>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</si>
  <si>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</si>
  <si>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</si>
  <si>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</si>
  <si>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</si>
  <si>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</si>
  <si>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</si>
  <si>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</si>
  <si>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</si>
  <si>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</si>
  <si>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</si>
  <si>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</si>
  <si>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</si>
  <si>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</si>
  <si>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</si>
  <si>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</si>
  <si>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</si>
  <si>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</si>
  <si>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</si>
  <si>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</si>
  <si>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</si>
  <si>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</si>
  <si>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</si>
  <si>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</si>
  <si>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</si>
  <si>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</si>
  <si>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</si>
  <si>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</si>
  <si>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</si>
  <si>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</si>
  <si>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</si>
  <si>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</si>
  <si>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</si>
  <si>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</si>
  <si>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</si>
  <si>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</si>
  <si>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</si>
  <si>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</si>
  <si>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</si>
  <si>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</si>
  <si>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</si>
  <si>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</si>
  <si>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</si>
  <si>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</si>
  <si>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</si>
  <si>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</si>
  <si>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</si>
  <si>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</si>
  <si>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</si>
  <si>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</si>
  <si>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</si>
  <si>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</si>
  <si>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</si>
  <si>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</si>
  <si>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</si>
  <si>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</si>
  <si>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</si>
  <si>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</si>
  <si>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</si>
  <si>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</si>
  <si>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</si>
  <si>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</si>
  <si>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</si>
  <si>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</si>
  <si>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</si>
  <si>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</si>
  <si>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</si>
  <si>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</si>
  <si>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</si>
  <si>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</si>
  <si>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</si>
  <si>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</si>
  <si>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</si>
  <si>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</si>
  <si>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</si>
  <si>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</si>
  <si>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</si>
  <si>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</si>
  <si>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</si>
  <si>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</si>
  <si>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</si>
  <si>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</si>
  <si>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</si>
  <si>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</si>
  <si>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</si>
  <si>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</si>
  <si>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</si>
  <si>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</si>
  <si>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</si>
  <si>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</si>
  <si>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</si>
  <si>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</si>
  <si>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</si>
  <si>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</si>
  <si>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</si>
  <si>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</si>
  <si>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</si>
  <si>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</si>
  <si>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Net interest bearing debt, excluding lease liabilities</t>
  </si>
  <si>
    <t>Net interest bearing debt, including lease liabilities</t>
  </si>
  <si>
    <t>Note 5 - Share of results from associated companies</t>
  </si>
  <si>
    <t>Segment EBIT ex. impairment and other charges</t>
  </si>
  <si>
    <t>Segment EBITDA ex. other Charges, net</t>
  </si>
  <si>
    <t>Balance as of December 31, 2019</t>
  </si>
  <si>
    <t>Adjustment to opening balance IFRS 16</t>
  </si>
  <si>
    <t>Actuarial gains (losses) on defined benefit pension plans</t>
  </si>
  <si>
    <t>Operating profit (loss) as reported</t>
  </si>
  <si>
    <t>Deferred Steaming depreciation, net</t>
  </si>
  <si>
    <t>Investment in other current -and non-current assets assets</t>
  </si>
  <si>
    <t>Net interest bearing debt, including lease liabilities following IFRS 16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</si>
  <si>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</si>
  <si>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</si>
  <si>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</si>
  <si>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</si>
  <si>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</si>
  <si>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</si>
  <si>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</si>
  <si>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Term loan B, Libor + 6-700 basis points (linked to total leverage ratio (“TLR”)), due 2024</t>
  </si>
  <si>
    <t>Revolving credit facility, due 2023</t>
  </si>
  <si>
    <t>Impairment and loss on sale of long-term assets (excl. MultiClient library)</t>
  </si>
  <si>
    <t>Proceeds, net of deferred loan costs, from issuance of non-current debt</t>
  </si>
  <si>
    <t>Proceeds from  share issue</t>
  </si>
  <si>
    <t>Segment EBITDA ex. other charges, net</t>
  </si>
  <si>
    <t>Proceeds from  share issue (a)</t>
  </si>
  <si>
    <t>Net financial items, other</t>
  </si>
  <si>
    <t xml:space="preserve">   issued and outstanding 387,206,996 shares </t>
  </si>
  <si>
    <t>Other restructuring costs/stacking</t>
  </si>
  <si>
    <t>Revenues and Other Income</t>
  </si>
  <si>
    <t>Total Revenues and Other Income</t>
  </si>
  <si>
    <t>Revenues and Other Income by service type:</t>
  </si>
  <si>
    <t xml:space="preserve"> -Other Income</t>
  </si>
  <si>
    <t xml:space="preserve">(1) Fair value of total loans and bonds, gross was $1,037.3 million as of September 30, 2020, compared to $1,063.6 million as of September 30, 2019.  </t>
  </si>
  <si>
    <t>Decrease (increase) in restricted cash related to debt service</t>
  </si>
  <si>
    <t>Segment Revenues and Other Income</t>
  </si>
  <si>
    <t>The comparative periods for 2019 are based on eight vessels.</t>
  </si>
  <si>
    <t>-Basic and diluted earnings per share</t>
  </si>
  <si>
    <t>(1) The statistics exclude cold-stacked vessels. The 2020 vessel statistics includes eight vessels for Q1 and Q2 and five vessels for Q3 and Q4.</t>
  </si>
  <si>
    <t>*includes depreciation of right-of-use assets amounting to $ 6.2 million and $ 10.6 million for the quarter ended December 31, 2020 and 2019 respectively. Depreciation of right-of-use assets amounting to $ 31.7 million and $ 41.4 million for the full year 2020 and 2019 respectively.</t>
  </si>
  <si>
    <t>Decrease (increase) in long-term restricted cash</t>
  </si>
  <si>
    <t>Depreciation capitalized to the MultiClient library</t>
  </si>
  <si>
    <t>Compute infrastructure/ technology</t>
  </si>
  <si>
    <t>For the year ended December 31, 2020</t>
  </si>
  <si>
    <t>Balance as of January 1, 2019</t>
  </si>
  <si>
    <t>Balance as of December 31, 2020</t>
  </si>
  <si>
    <t>Note 18 - Segment information</t>
  </si>
  <si>
    <t>Note 18 Expanded Segment Disclosures</t>
  </si>
  <si>
    <t>See Sheet "Note 18" for table</t>
  </si>
  <si>
    <t>Share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</si>
</sst>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_-;_-@_-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_);_(* \(#,##0.0\);_(* &quot;-&quot;?_);_(@_)"/>
    <numFmt numFmtId="173" formatCode="_(* #,##0.0000_);_(* \(#,##0.0000\);_(* &quot;-&quot;??_);_(@_)"/>
    <numFmt numFmtId="174" formatCode="_-* #,##0.0_-;\-* #,##0.0_-;_-* &quot;-&quot;??_-;_-@_-"/>
    <numFmt numFmtId="175" formatCode="_(* #,##0.0000000000000000000000000_);_(* \(#,##0.0000000000000000000000000\);_(* &quot;-&quot;??_);_(@_)"/>
    <numFmt numFmtId="176" formatCode="_-* #,##0.000000000000000000000_-;\-* #,##0.000000000000000000000_-;_-* &quot;-&quot;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10"/>
      <color rgb="FFFF3300"/>
      <name val="Calibri"/>
      <family val="2"/>
    </font>
    <font>
      <sz val="11"/>
      <color rgb="FFFF33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9" fontId="16" fillId="0" borderId="0" xfId="2" applyNumberFormat="1" applyFont="1" applyFill="1" applyBorder="1"/>
    <xf numFmtId="169" fontId="17" fillId="0" borderId="0" xfId="2" applyNumberFormat="1" applyFont="1" applyFill="1" applyBorder="1"/>
    <xf numFmtId="169" fontId="15" fillId="0" borderId="0" xfId="2" applyNumberFormat="1" applyFont="1" applyFill="1" applyBorder="1"/>
    <xf numFmtId="0" fontId="15" fillId="0" borderId="0" xfId="0" applyFont="1" applyFill="1" applyBorder="1"/>
    <xf numFmtId="0" fontId="20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0" fillId="0" borderId="1" xfId="0" applyFont="1" applyBorder="1"/>
    <xf numFmtId="0" fontId="20" fillId="0" borderId="0" xfId="0" applyFont="1"/>
    <xf numFmtId="0" fontId="4" fillId="0" borderId="4" xfId="0" applyFont="1" applyBorder="1"/>
    <xf numFmtId="0" fontId="8" fillId="0" borderId="0" xfId="6" applyFont="1" applyFill="1" applyBorder="1"/>
    <xf numFmtId="166" fontId="8" fillId="0" borderId="0" xfId="6" applyNumberFormat="1" applyFont="1" applyFill="1" applyBorder="1"/>
    <xf numFmtId="166" fontId="9" fillId="0" borderId="1" xfId="6" applyNumberFormat="1" applyFont="1" applyFill="1" applyBorder="1"/>
    <xf numFmtId="0" fontId="9" fillId="0" borderId="1" xfId="6" applyFont="1" applyFill="1" applyBorder="1"/>
    <xf numFmtId="0" fontId="4" fillId="0" borderId="0" xfId="0" applyFont="1" applyBorder="1"/>
    <xf numFmtId="0" fontId="8" fillId="0" borderId="4" xfId="6" quotePrefix="1" applyNumberFormat="1" applyFont="1" applyFill="1" applyBorder="1" applyAlignment="1">
      <alignment horizontal="right"/>
    </xf>
    <xf numFmtId="0" fontId="8" fillId="0" borderId="1" xfId="6" applyNumberFormat="1" applyFont="1" applyFill="1" applyBorder="1" applyAlignment="1">
      <alignment horizontal="right"/>
    </xf>
    <xf numFmtId="0" fontId="8" fillId="0" borderId="4" xfId="6" applyNumberFormat="1" applyFont="1" applyFill="1" applyBorder="1" applyAlignment="1">
      <alignment horizontal="right"/>
    </xf>
    <xf numFmtId="0" fontId="8" fillId="0" borderId="0" xfId="6" applyFont="1" applyFill="1"/>
    <xf numFmtId="0" fontId="8" fillId="0" borderId="0" xfId="6" quotePrefix="1" applyFont="1" applyFill="1" applyBorder="1"/>
    <xf numFmtId="0" fontId="4" fillId="0" borderId="0" xfId="0" applyFont="1" applyFill="1"/>
    <xf numFmtId="166" fontId="9" fillId="0" borderId="0" xfId="6" applyNumberFormat="1" applyFont="1" applyFill="1" applyBorder="1"/>
    <xf numFmtId="0" fontId="9" fillId="0" borderId="0" xfId="6" applyFont="1" applyFill="1" applyBorder="1"/>
    <xf numFmtId="0" fontId="19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9" fillId="0" borderId="0" xfId="0" applyFont="1" applyBorder="1"/>
    <xf numFmtId="166" fontId="11" fillId="0" borderId="0" xfId="1" applyNumberFormat="1" applyFont="1" applyFill="1"/>
    <xf numFmtId="9" fontId="0" fillId="0" borderId="0" xfId="3" applyFont="1"/>
    <xf numFmtId="0" fontId="7" fillId="0" borderId="0" xfId="6"/>
    <xf numFmtId="0" fontId="21" fillId="0" borderId="2" xfId="0" applyFont="1" applyFill="1" applyBorder="1"/>
    <xf numFmtId="0" fontId="8" fillId="0" borderId="0" xfId="6" applyFont="1" applyFill="1" applyBorder="1" applyAlignment="1">
      <alignment horizontal="center"/>
    </xf>
    <xf numFmtId="0" fontId="10" fillId="0" borderId="4" xfId="6" applyFont="1" applyFill="1" applyBorder="1"/>
    <xf numFmtId="0" fontId="15" fillId="0" borderId="0" xfId="6" applyFont="1" applyFill="1" applyBorder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19" fillId="0" borderId="0" xfId="6" applyFont="1"/>
    <xf numFmtId="0" fontId="8" fillId="0" borderId="0" xfId="6" applyFont="1" applyAlignment="1">
      <alignment horizontal="center"/>
    </xf>
    <xf numFmtId="41" fontId="8" fillId="0" borderId="0" xfId="6" applyNumberFormat="1" applyFont="1" applyAlignment="1">
      <alignment horizontal="center"/>
    </xf>
    <xf numFmtId="41" fontId="8" fillId="0" borderId="0" xfId="6" applyNumberFormat="1" applyFont="1" applyBorder="1" applyAlignment="1">
      <alignment horizontal="center"/>
    </xf>
    <xf numFmtId="170" fontId="8" fillId="0" borderId="4" xfId="6" applyNumberFormat="1" applyFont="1" applyBorder="1" applyAlignment="1">
      <alignment horizontal="center"/>
    </xf>
    <xf numFmtId="170" fontId="8" fillId="0" borderId="0" xfId="6" applyNumberFormat="1" applyFont="1" applyAlignment="1">
      <alignment horizontal="center"/>
    </xf>
    <xf numFmtId="170" fontId="8" fillId="0" borderId="0" xfId="6" applyNumberFormat="1" applyFont="1" applyBorder="1" applyAlignment="1">
      <alignment horizontal="center"/>
    </xf>
    <xf numFmtId="0" fontId="7" fillId="0" borderId="0" xfId="6" applyFont="1" applyFill="1"/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8" fillId="0" borderId="4" xfId="6" applyFont="1" applyFill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Fill="1" applyBorder="1"/>
    <xf numFmtId="171" fontId="8" fillId="0" borderId="2" xfId="6" applyNumberFormat="1" applyFont="1" applyFill="1" applyBorder="1"/>
    <xf numFmtId="0" fontId="24" fillId="0" borderId="0" xfId="6" applyFont="1" applyFill="1" applyBorder="1"/>
    <xf numFmtId="0" fontId="8" fillId="0" borderId="4" xfId="6" applyFont="1" applyFill="1" applyBorder="1"/>
    <xf numFmtId="0" fontId="8" fillId="0" borderId="0" xfId="6" quotePrefix="1" applyNumberFormat="1" applyFont="1" applyFill="1" applyBorder="1" applyAlignment="1">
      <alignment horizontal="right"/>
    </xf>
    <xf numFmtId="0" fontId="8" fillId="0" borderId="0" xfId="6" applyNumberFormat="1" applyFont="1" applyFill="1" applyBorder="1" applyAlignment="1">
      <alignment horizontal="right"/>
    </xf>
    <xf numFmtId="0" fontId="8" fillId="0" borderId="1" xfId="6" applyFont="1" applyFill="1" applyBorder="1"/>
    <xf numFmtId="0" fontId="25" fillId="0" borderId="2" xfId="0" applyFont="1" applyFill="1" applyBorder="1"/>
    <xf numFmtId="0" fontId="9" fillId="0" borderId="1" xfId="0" applyFont="1" applyFill="1" applyBorder="1"/>
    <xf numFmtId="166" fontId="8" fillId="0" borderId="4" xfId="8" applyNumberFormat="1" applyFont="1" applyFill="1" applyBorder="1"/>
    <xf numFmtId="166" fontId="8" fillId="0" borderId="0" xfId="6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24" fillId="0" borderId="4" xfId="6" applyFont="1" applyFill="1" applyBorder="1"/>
    <xf numFmtId="0" fontId="24" fillId="0" borderId="0" xfId="6" applyFont="1" applyFill="1"/>
    <xf numFmtId="43" fontId="8" fillId="0" borderId="0" xfId="6" applyNumberFormat="1" applyFont="1" applyFill="1" applyBorder="1"/>
    <xf numFmtId="0" fontId="26" fillId="0" borderId="0" xfId="0" applyFont="1"/>
    <xf numFmtId="0" fontId="11" fillId="0" borderId="0" xfId="0" applyFont="1" applyFill="1"/>
    <xf numFmtId="0" fontId="9" fillId="0" borderId="0" xfId="0" applyFont="1" applyFill="1"/>
    <xf numFmtId="0" fontId="26" fillId="0" borderId="0" xfId="0" applyFont="1" applyFill="1"/>
    <xf numFmtId="0" fontId="27" fillId="0" borderId="0" xfId="0" applyFont="1"/>
    <xf numFmtId="166" fontId="8" fillId="0" borderId="2" xfId="8" applyNumberFormat="1" applyFont="1" applyFill="1" applyBorder="1"/>
    <xf numFmtId="0" fontId="28" fillId="0" borderId="0" xfId="6" applyFont="1" applyFill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6" applyFont="1" applyFill="1" applyBorder="1"/>
    <xf numFmtId="0" fontId="29" fillId="0" borderId="0" xfId="0" applyFont="1" applyAlignment="1">
      <alignment horizontal="left"/>
    </xf>
    <xf numFmtId="0" fontId="9" fillId="0" borderId="0" xfId="6" applyFont="1" applyFill="1"/>
    <xf numFmtId="0" fontId="0" fillId="0" borderId="7" xfId="0" applyBorder="1"/>
    <xf numFmtId="167" fontId="32" fillId="0" borderId="0" xfId="0" applyNumberFormat="1" applyFont="1" applyFill="1" applyBorder="1"/>
    <xf numFmtId="0" fontId="30" fillId="0" borderId="0" xfId="0" applyFont="1" applyFill="1"/>
    <xf numFmtId="0" fontId="18" fillId="0" borderId="0" xfId="0" applyFont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0" fontId="0" fillId="0" borderId="7" xfId="0" applyFill="1" applyBorder="1"/>
    <xf numFmtId="0" fontId="28" fillId="0" borderId="0" xfId="6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right"/>
    </xf>
    <xf numFmtId="0" fontId="8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7" fillId="0" borderId="0" xfId="0" applyFont="1" applyFill="1"/>
    <xf numFmtId="166" fontId="9" fillId="0" borderId="1" xfId="6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5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NumberFormat="1" applyFont="1" applyFill="1" applyBorder="1"/>
    <xf numFmtId="43" fontId="8" fillId="0" borderId="4" xfId="8" applyNumberFormat="1" applyFont="1" applyFill="1" applyBorder="1"/>
    <xf numFmtId="166" fontId="4" fillId="0" borderId="0" xfId="1" applyNumberFormat="1" applyFont="1" applyFill="1"/>
    <xf numFmtId="0" fontId="8" fillId="0" borderId="1" xfId="6" applyFont="1" applyFill="1" applyBorder="1" applyAlignment="1">
      <alignment horizontal="right"/>
    </xf>
    <xf numFmtId="0" fontId="8" fillId="0" borderId="2" xfId="6" quotePrefix="1" applyFont="1" applyFill="1" applyBorder="1"/>
    <xf numFmtId="166" fontId="8" fillId="0" borderId="4" xfId="6" applyNumberFormat="1" applyFont="1" applyFill="1" applyBorder="1" applyAlignment="1">
      <alignment horizontal="right"/>
    </xf>
    <xf numFmtId="166" fontId="8" fillId="0" borderId="4" xfId="6" applyNumberFormat="1" applyFont="1" applyFill="1" applyBorder="1"/>
    <xf numFmtId="0" fontId="33" fillId="0" borderId="0" xfId="0" applyFont="1"/>
    <xf numFmtId="9" fontId="8" fillId="0" borderId="4" xfId="3" quotePrefix="1" applyNumberFormat="1" applyFont="1" applyFill="1" applyBorder="1" applyAlignment="1">
      <alignment horizontal="right"/>
    </xf>
    <xf numFmtId="168" fontId="34" fillId="0" borderId="0" xfId="0" applyNumberFormat="1" applyFont="1"/>
    <xf numFmtId="0" fontId="34" fillId="0" borderId="0" xfId="0" applyFont="1"/>
    <xf numFmtId="0" fontId="35" fillId="0" borderId="0" xfId="0" applyFont="1" applyFill="1"/>
    <xf numFmtId="0" fontId="36" fillId="0" borderId="0" xfId="6" applyFont="1" applyFill="1" applyBorder="1"/>
    <xf numFmtId="0" fontId="36" fillId="0" borderId="0" xfId="0" applyFont="1" applyAlignment="1">
      <alignment horizontal="left"/>
    </xf>
    <xf numFmtId="171" fontId="8" fillId="0" borderId="0" xfId="6" applyNumberFormat="1" applyFont="1" applyFill="1" applyBorder="1" applyAlignment="1">
      <alignment horizontal="center" vertical="center"/>
    </xf>
    <xf numFmtId="171" fontId="8" fillId="0" borderId="0" xfId="6" applyNumberFormat="1" applyFont="1" applyFill="1" applyBorder="1" applyAlignment="1"/>
    <xf numFmtId="0" fontId="37" fillId="0" borderId="0" xfId="6" applyFont="1" applyFill="1" applyBorder="1"/>
    <xf numFmtId="0" fontId="37" fillId="0" borderId="2" xfId="6" applyFont="1" applyFill="1" applyBorder="1"/>
    <xf numFmtId="172" fontId="0" fillId="0" borderId="0" xfId="0" applyNumberFormat="1"/>
    <xf numFmtId="0" fontId="23" fillId="0" borderId="0" xfId="6" applyFont="1" applyBorder="1" applyAlignment="1">
      <alignment horizontal="left"/>
    </xf>
    <xf numFmtId="0" fontId="19" fillId="0" borderId="0" xfId="6" applyFont="1" applyBorder="1"/>
    <xf numFmtId="0" fontId="19" fillId="0" borderId="0" xfId="6" applyFont="1" applyFill="1" applyBorder="1"/>
    <xf numFmtId="0" fontId="7" fillId="0" borderId="0" xfId="6" applyBorder="1"/>
    <xf numFmtId="0" fontId="7" fillId="0" borderId="0" xfId="6" applyFont="1" applyFill="1" applyBorder="1"/>
    <xf numFmtId="43" fontId="8" fillId="0" borderId="0" xfId="7" applyNumberFormat="1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173" fontId="8" fillId="0" borderId="0" xfId="1" applyNumberFormat="1" applyFont="1" applyFill="1" applyBorder="1" applyAlignment="1">
      <alignment horizontal="left"/>
    </xf>
    <xf numFmtId="0" fontId="4" fillId="0" borderId="7" xfId="0" applyFont="1" applyBorder="1"/>
    <xf numFmtId="43" fontId="4" fillId="0" borderId="0" xfId="0" applyNumberFormat="1" applyFont="1" applyBorder="1"/>
    <xf numFmtId="0" fontId="3" fillId="0" borderId="0" xfId="0" applyFont="1" applyFill="1"/>
    <xf numFmtId="43" fontId="8" fillId="0" borderId="0" xfId="7" applyNumberFormat="1" applyFont="1" applyFill="1" applyBorder="1"/>
    <xf numFmtId="3" fontId="0" fillId="0" borderId="0" xfId="0" applyNumberFormat="1"/>
    <xf numFmtId="0" fontId="10" fillId="0" borderId="4" xfId="6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9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8" fillId="0" borderId="0" xfId="0" applyFont="1" applyFill="1"/>
    <xf numFmtId="174" fontId="0" fillId="0" borderId="0" xfId="1" applyNumberFormat="1" applyFont="1"/>
    <xf numFmtId="171" fontId="8" fillId="0" borderId="0" xfId="6" applyNumberFormat="1" applyFont="1" applyFill="1" applyBorder="1" applyAlignment="1">
      <alignment horizontal="center"/>
    </xf>
    <xf numFmtId="0" fontId="9" fillId="0" borderId="4" xfId="6" applyFont="1" applyFill="1" applyBorder="1"/>
    <xf numFmtId="171" fontId="8" fillId="0" borderId="0" xfId="6" applyNumberFormat="1" applyFont="1" applyFill="1" applyBorder="1" applyAlignment="1">
      <alignment horizontal="center" vertical="center"/>
    </xf>
    <xf numFmtId="167" fontId="8" fillId="0" borderId="0" xfId="6" applyNumberFormat="1" applyFont="1" applyFill="1" applyBorder="1" applyAlignment="1">
      <alignment horizontal="right"/>
    </xf>
    <xf numFmtId="0" fontId="38" fillId="0" borderId="0" xfId="0" applyFont="1" applyFill="1" applyBorder="1"/>
    <xf numFmtId="0" fontId="6" fillId="0" borderId="0" xfId="0" applyFont="1" applyAlignment="1"/>
    <xf numFmtId="0" fontId="39" fillId="0" borderId="0" xfId="0" applyFont="1" applyFill="1" applyBorder="1"/>
    <xf numFmtId="0" fontId="40" fillId="0" borderId="0" xfId="0" applyFont="1"/>
    <xf numFmtId="166" fontId="39" fillId="0" borderId="0" xfId="1" applyNumberFormat="1" applyFont="1" applyFill="1"/>
    <xf numFmtId="167" fontId="8" fillId="0" borderId="0" xfId="8" applyNumberFormat="1" applyFont="1" applyBorder="1" applyAlignment="1">
      <alignment horizontal="left"/>
    </xf>
    <xf numFmtId="43" fontId="9" fillId="0" borderId="1" xfId="8" applyNumberFormat="1" applyFont="1" applyFill="1" applyBorder="1"/>
    <xf numFmtId="175" fontId="0" fillId="0" borderId="0" xfId="0" applyNumberFormat="1"/>
    <xf numFmtId="176" fontId="0" fillId="0" borderId="0" xfId="1" applyNumberFormat="1" applyFont="1"/>
    <xf numFmtId="171" fontId="8" fillId="0" borderId="0" xfId="6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/>
    <xf numFmtId="167" fontId="8" fillId="0" borderId="0" xfId="1" quotePrefix="1" applyNumberFormat="1" applyFont="1" applyAlignment="1">
      <alignment horizontal="left"/>
    </xf>
    <xf numFmtId="0" fontId="41" fillId="0" borderId="0" xfId="0" applyFont="1"/>
    <xf numFmtId="0" fontId="42" fillId="0" borderId="0" xfId="0" applyFont="1"/>
    <xf numFmtId="0" fontId="18" fillId="0" borderId="0" xfId="0" applyFont="1" applyAlignment="1">
      <alignment horizontal="right"/>
    </xf>
    <xf numFmtId="173" fontId="0" fillId="0" borderId="0" xfId="0" applyNumberFormat="1"/>
    <xf numFmtId="166" fontId="40" fillId="0" borderId="0" xfId="0" applyNumberFormat="1" applyFont="1"/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8" fillId="0" borderId="6" xfId="6" applyNumberFormat="1" applyFont="1" applyFill="1" applyBorder="1" applyAlignment="1">
      <alignment horizontal="center" vertical="center"/>
    </xf>
    <xf numFmtId="171" fontId="8" fillId="0" borderId="4" xfId="6" applyNumberFormat="1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171" fontId="8" fillId="0" borderId="3" xfId="6" applyNumberFormat="1" applyFont="1" applyFill="1" applyBorder="1" applyAlignment="1">
      <alignment horizontal="center"/>
    </xf>
    <xf numFmtId="171" fontId="8" fillId="0" borderId="0" xfId="6" applyNumberFormat="1" applyFont="1" applyFill="1" applyBorder="1" applyAlignment="1">
      <alignment horizontal="center"/>
    </xf>
    <xf numFmtId="171" fontId="8" fillId="0" borderId="4" xfId="6" applyNumberFormat="1" applyFont="1" applyFill="1" applyBorder="1" applyAlignment="1">
      <alignment horizontal="center"/>
    </xf>
    <xf numFmtId="171" fontId="8" fillId="0" borderId="0" xfId="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27" fillId="0" borderId="0" xfId="0" quotePrefix="1" applyFont="1" applyAlignment="1">
      <alignment horizontal="left" wrapText="1"/>
    </xf>
    <xf numFmtId="0" fontId="8" fillId="0" borderId="0" xfId="6" applyFont="1" applyFill="1" applyBorder="1" applyAlignment="1">
      <alignment horizontal="center"/>
    </xf>
  </cellXfs>
  <cellStyles count="14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stian.Hoddevik\Documents\2020%20Q4\Cash%20Flow%204Q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ash flow Main"/>
      <sheetName val="Detailed working and input"/>
      <sheetName val="Worksheet"/>
      <sheetName val="Working Notes"/>
      <sheetName val="Archive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W67"/>
  <sheetViews>
    <sheetView showGridLines="0" zoomScaleNormal="100" workbookViewId="0">
      <selection activeCell="Q18" sqref="Q18"/>
    </sheetView>
  </sheetViews>
  <sheetFormatPr defaultRowHeight="15"/>
  <cols>
    <col min="3" max="3" width="75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4" width="10.7109375" customWidth="1"/>
    <col min="16" max="16" width="16.42578125" customWidth="1"/>
    <col min="17" max="17" width="11.5703125" bestFit="1" customWidth="1"/>
    <col min="18" max="18" width="11.7109375" bestFit="1" customWidth="1"/>
    <col min="19" max="19" width="11.42578125" bestFit="1" customWidth="1"/>
    <col min="20" max="20" width="11.5703125" customWidth="1"/>
    <col min="22" max="22" width="9.5703125" bestFit="1" customWidth="1"/>
    <col min="23" max="23" width="10.140625" bestFit="1" customWidth="1"/>
  </cols>
  <sheetData>
    <row r="1" spans="1:23" ht="12" customHeight="1">
      <c r="O1" s="155"/>
    </row>
    <row r="2" spans="1:23" ht="18.75">
      <c r="C2" s="258" t="s">
        <v>5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O2" s="155"/>
    </row>
    <row r="3" spans="1:23" ht="12" customHeight="1" thickBot="1">
      <c r="C3" s="15"/>
      <c r="D3" s="15"/>
      <c r="E3" s="15"/>
      <c r="F3" s="15"/>
      <c r="G3" s="16"/>
      <c r="H3" s="16"/>
      <c r="I3" s="17"/>
      <c r="J3" s="15"/>
      <c r="K3" s="15"/>
      <c r="L3" s="15"/>
      <c r="M3" s="15"/>
      <c r="O3" s="155"/>
    </row>
    <row r="4" spans="1:23" ht="12" customHeight="1">
      <c r="C4" s="18"/>
      <c r="D4" s="18"/>
      <c r="E4" s="18"/>
      <c r="F4" s="18"/>
      <c r="G4" s="256" t="s">
        <v>6</v>
      </c>
      <c r="H4" s="256"/>
      <c r="I4" s="256"/>
      <c r="J4" s="18"/>
      <c r="K4" s="259" t="s">
        <v>120</v>
      </c>
      <c r="L4" s="259"/>
      <c r="M4" s="259"/>
      <c r="O4" s="155"/>
    </row>
    <row r="5" spans="1:23" ht="12" customHeight="1">
      <c r="C5" s="18"/>
      <c r="D5" s="18"/>
      <c r="E5" s="19"/>
      <c r="F5" s="19"/>
      <c r="G5" s="257" t="s">
        <v>0</v>
      </c>
      <c r="H5" s="257"/>
      <c r="I5" s="257"/>
      <c r="J5" s="19"/>
      <c r="K5" s="20"/>
      <c r="L5" s="20" t="s">
        <v>0</v>
      </c>
      <c r="M5" s="20"/>
      <c r="O5" s="155"/>
    </row>
    <row r="6" spans="1:23" ht="12" customHeight="1">
      <c r="C6" s="221" t="s">
        <v>7</v>
      </c>
      <c r="D6" s="21"/>
      <c r="E6" s="226" t="s">
        <v>8</v>
      </c>
      <c r="F6" s="21"/>
      <c r="G6" s="220">
        <v>2020</v>
      </c>
      <c r="H6" s="223"/>
      <c r="I6" s="220">
        <v>2019</v>
      </c>
      <c r="J6" s="21"/>
      <c r="K6" s="220">
        <v>2020</v>
      </c>
      <c r="L6" s="223"/>
      <c r="M6" s="220">
        <v>2019</v>
      </c>
      <c r="O6" s="155"/>
    </row>
    <row r="7" spans="1:23" ht="12" customHeight="1">
      <c r="C7" s="23"/>
      <c r="D7" s="21"/>
      <c r="E7" s="21"/>
      <c r="F7" s="21"/>
      <c r="G7" s="24"/>
      <c r="H7" s="21"/>
      <c r="I7" s="25"/>
      <c r="J7" s="21"/>
      <c r="K7" s="21"/>
      <c r="L7" s="21"/>
      <c r="M7" s="24"/>
      <c r="O7" s="155"/>
    </row>
    <row r="8" spans="1:23" ht="12" customHeight="1">
      <c r="C8" s="254" t="s">
        <v>265</v>
      </c>
      <c r="D8" s="27"/>
      <c r="E8" s="129">
        <v>2</v>
      </c>
      <c r="F8" s="27"/>
      <c r="G8" s="28">
        <v>207.7</v>
      </c>
      <c r="H8" s="29"/>
      <c r="I8" s="30">
        <v>332.59999999999997</v>
      </c>
      <c r="J8" s="31"/>
      <c r="K8" s="28">
        <v>512</v>
      </c>
      <c r="L8" s="31"/>
      <c r="M8" s="30">
        <v>930.8</v>
      </c>
      <c r="O8" s="155"/>
      <c r="W8" s="217"/>
    </row>
    <row r="9" spans="1:23" ht="12" customHeight="1">
      <c r="C9" s="27"/>
      <c r="D9" s="27"/>
      <c r="E9" s="129"/>
      <c r="F9" s="27"/>
      <c r="G9" s="32"/>
      <c r="H9" s="29"/>
      <c r="I9" s="29"/>
      <c r="J9" s="31"/>
      <c r="K9" s="212"/>
      <c r="L9" s="31"/>
      <c r="M9" s="29"/>
      <c r="O9" s="155"/>
    </row>
    <row r="10" spans="1:23" ht="12" customHeight="1">
      <c r="C10" s="33" t="s">
        <v>9</v>
      </c>
      <c r="D10" s="27"/>
      <c r="E10" s="126">
        <v>3</v>
      </c>
      <c r="F10" s="31"/>
      <c r="G10" s="34">
        <v>-32.1</v>
      </c>
      <c r="H10" s="29"/>
      <c r="I10" s="35">
        <v>-79.2</v>
      </c>
      <c r="J10" s="31"/>
      <c r="K10" s="34">
        <v>-150.30000000000001</v>
      </c>
      <c r="L10" s="31"/>
      <c r="M10" s="35">
        <v>-262.5</v>
      </c>
      <c r="O10" s="155"/>
    </row>
    <row r="11" spans="1:23" ht="12" customHeight="1">
      <c r="C11" s="33" t="s">
        <v>10</v>
      </c>
      <c r="D11" s="27"/>
      <c r="E11" s="127">
        <v>3</v>
      </c>
      <c r="F11" s="31"/>
      <c r="G11" s="34">
        <v>-1.3</v>
      </c>
      <c r="H11" s="35"/>
      <c r="I11" s="35">
        <v>-2.5</v>
      </c>
      <c r="J11" s="31"/>
      <c r="K11" s="34">
        <v>-8.6999999999999993</v>
      </c>
      <c r="L11" s="31"/>
      <c r="M11" s="35">
        <v>-9.6999999999999993</v>
      </c>
      <c r="O11" s="155"/>
    </row>
    <row r="12" spans="1:23" ht="12" customHeight="1">
      <c r="C12" s="27" t="s">
        <v>11</v>
      </c>
      <c r="D12" s="27"/>
      <c r="E12" s="128">
        <v>3</v>
      </c>
      <c r="F12" s="31"/>
      <c r="G12" s="34">
        <v>-9.8000000000000007</v>
      </c>
      <c r="H12" s="29"/>
      <c r="I12" s="35">
        <v>-12.6</v>
      </c>
      <c r="J12" s="31"/>
      <c r="K12" s="34">
        <v>-39.200000000000003</v>
      </c>
      <c r="L12" s="31"/>
      <c r="M12" s="35">
        <v>-51.8</v>
      </c>
      <c r="O12" s="155"/>
    </row>
    <row r="13" spans="1:23" ht="12" customHeight="1">
      <c r="A13" s="7"/>
      <c r="C13" s="33" t="s">
        <v>12</v>
      </c>
      <c r="D13" s="33"/>
      <c r="E13" s="127">
        <v>4</v>
      </c>
      <c r="F13" s="31"/>
      <c r="G13" s="35">
        <v>-124.4</v>
      </c>
      <c r="H13" s="35"/>
      <c r="I13" s="35">
        <v>-150.19999999999999</v>
      </c>
      <c r="J13" s="31"/>
      <c r="K13" s="35">
        <v>-265.5</v>
      </c>
      <c r="L13" s="31"/>
      <c r="M13" s="35">
        <v>-437.4</v>
      </c>
      <c r="O13" s="155"/>
    </row>
    <row r="14" spans="1:23" ht="12" customHeight="1">
      <c r="A14" s="7"/>
      <c r="C14" s="33" t="s">
        <v>252</v>
      </c>
      <c r="D14" s="33"/>
      <c r="E14" s="127">
        <v>4</v>
      </c>
      <c r="F14" s="31"/>
      <c r="G14" s="35">
        <v>-24</v>
      </c>
      <c r="H14" s="35"/>
      <c r="I14" s="35">
        <v>-34.799999999999997</v>
      </c>
      <c r="J14" s="31"/>
      <c r="K14" s="35">
        <v>-89.2</v>
      </c>
      <c r="L14" s="31"/>
      <c r="M14" s="35">
        <v>-115.8</v>
      </c>
      <c r="O14" s="155"/>
      <c r="W14" s="2"/>
    </row>
    <row r="15" spans="1:23" ht="12" customHeight="1">
      <c r="A15" s="7"/>
      <c r="C15" s="33" t="s">
        <v>253</v>
      </c>
      <c r="D15" s="33"/>
      <c r="E15" s="127">
        <v>4</v>
      </c>
      <c r="F15" s="31"/>
      <c r="G15" s="35">
        <v>-30</v>
      </c>
      <c r="H15" s="35"/>
      <c r="I15" s="35">
        <v>0</v>
      </c>
      <c r="J15" s="31"/>
      <c r="K15" s="35">
        <v>-108.4</v>
      </c>
      <c r="L15" s="31"/>
      <c r="M15" s="35">
        <v>0</v>
      </c>
      <c r="O15" s="155"/>
      <c r="W15" s="2"/>
    </row>
    <row r="16" spans="1:23" ht="12" customHeight="1">
      <c r="A16" s="7"/>
      <c r="C16" s="33" t="s">
        <v>14</v>
      </c>
      <c r="D16" s="33"/>
      <c r="E16" s="127">
        <v>4</v>
      </c>
      <c r="F16" s="31"/>
      <c r="G16" s="34">
        <v>-7.6754333500000014</v>
      </c>
      <c r="H16" s="35"/>
      <c r="I16" s="35">
        <v>0.88119961000000047</v>
      </c>
      <c r="J16" s="31"/>
      <c r="K16" s="34">
        <v>-38.741285887204306</v>
      </c>
      <c r="L16" s="31"/>
      <c r="M16" s="35">
        <v>1.0328635800000185</v>
      </c>
      <c r="O16" s="155"/>
    </row>
    <row r="17" spans="1:15" ht="12" customHeight="1">
      <c r="A17" s="7"/>
      <c r="C17" s="36" t="s">
        <v>15</v>
      </c>
      <c r="D17" s="8"/>
      <c r="E17" s="128"/>
      <c r="F17" s="31"/>
      <c r="G17" s="37">
        <f>SUM(G10:G16)</f>
        <v>-229.27543335000001</v>
      </c>
      <c r="H17" s="29"/>
      <c r="I17" s="37">
        <v>-278.41880039</v>
      </c>
      <c r="J17" s="31"/>
      <c r="K17" s="37">
        <f>SUM(K10:K16)</f>
        <v>-700.04128588720425</v>
      </c>
      <c r="L17" s="31"/>
      <c r="M17" s="37">
        <v>-876.16713641999991</v>
      </c>
      <c r="O17" s="155"/>
    </row>
    <row r="18" spans="1:15" ht="12" customHeight="1">
      <c r="A18" s="7"/>
      <c r="C18" s="27" t="s">
        <v>206</v>
      </c>
      <c r="D18" s="8"/>
      <c r="E18" s="129" t="s">
        <v>2</v>
      </c>
      <c r="F18" s="31"/>
      <c r="G18" s="32">
        <f>+G17+G8</f>
        <v>-21.575433350000026</v>
      </c>
      <c r="H18" s="29"/>
      <c r="I18" s="32">
        <v>54.181199609999965</v>
      </c>
      <c r="J18" s="31"/>
      <c r="K18" s="32">
        <f>+K17+K8</f>
        <v>-188.04128588720425</v>
      </c>
      <c r="L18" s="31"/>
      <c r="M18" s="32">
        <v>54.632863580000048</v>
      </c>
      <c r="O18" s="155"/>
    </row>
    <row r="19" spans="1:15" ht="12" customHeight="1">
      <c r="A19" s="7"/>
      <c r="C19" s="31" t="s">
        <v>16</v>
      </c>
      <c r="D19" s="31"/>
      <c r="E19" s="129">
        <v>5</v>
      </c>
      <c r="F19" s="31"/>
      <c r="G19" s="32">
        <v>-3.2</v>
      </c>
      <c r="H19" s="29"/>
      <c r="I19" s="32">
        <v>-6.4</v>
      </c>
      <c r="J19" s="31"/>
      <c r="K19" s="32">
        <v>-30</v>
      </c>
      <c r="L19" s="31"/>
      <c r="M19" s="32">
        <v>-20.100000000000001</v>
      </c>
      <c r="O19" s="155"/>
    </row>
    <row r="20" spans="1:15" ht="12" customHeight="1">
      <c r="A20" s="7"/>
      <c r="C20" s="27" t="s">
        <v>17</v>
      </c>
      <c r="D20" s="31"/>
      <c r="E20" s="129">
        <v>6</v>
      </c>
      <c r="F20" s="31"/>
      <c r="G20" s="32">
        <v>-20.5</v>
      </c>
      <c r="H20" s="29"/>
      <c r="I20" s="29">
        <v>-16</v>
      </c>
      <c r="J20" s="31"/>
      <c r="K20" s="32">
        <v>-78.400000000000006</v>
      </c>
      <c r="L20" s="31"/>
      <c r="M20" s="29">
        <v>-67.5</v>
      </c>
      <c r="O20" s="155"/>
    </row>
    <row r="21" spans="1:15" ht="12" customHeight="1">
      <c r="A21" s="7"/>
      <c r="C21" s="26" t="s">
        <v>18</v>
      </c>
      <c r="D21" s="31"/>
      <c r="E21" s="129">
        <v>7</v>
      </c>
      <c r="F21" s="31"/>
      <c r="G21" s="28">
        <v>-7.6</v>
      </c>
      <c r="H21" s="29"/>
      <c r="I21" s="30">
        <v>-3.3</v>
      </c>
      <c r="J21" s="31"/>
      <c r="K21" s="28">
        <v>-10</v>
      </c>
      <c r="L21" s="31"/>
      <c r="M21" s="30">
        <v>-4.5999999999999996</v>
      </c>
      <c r="O21" s="155"/>
    </row>
    <row r="22" spans="1:15" ht="12" customHeight="1">
      <c r="A22" s="7"/>
      <c r="C22" s="33" t="s">
        <v>207</v>
      </c>
      <c r="D22" s="8"/>
      <c r="E22" s="128"/>
      <c r="F22" s="31"/>
      <c r="G22" s="34">
        <f>SUM(G18:G21)</f>
        <v>-52.87543335000003</v>
      </c>
      <c r="H22" s="29"/>
      <c r="I22" s="34">
        <v>28.481199609999965</v>
      </c>
      <c r="J22" s="31"/>
      <c r="K22" s="34">
        <f>SUM(K18:K21)</f>
        <v>-306.44128588720423</v>
      </c>
      <c r="L22" s="31"/>
      <c r="M22" s="34">
        <v>-37.567136419999954</v>
      </c>
      <c r="O22" s="155"/>
    </row>
    <row r="23" spans="1:15" ht="12" customHeight="1">
      <c r="A23" s="7"/>
      <c r="C23" s="26" t="s">
        <v>20</v>
      </c>
      <c r="D23" s="31"/>
      <c r="E23" s="128">
        <v>8</v>
      </c>
      <c r="F23" s="31"/>
      <c r="G23" s="34">
        <v>-7.4</v>
      </c>
      <c r="H23" s="29"/>
      <c r="I23" s="35">
        <v>-17.8</v>
      </c>
      <c r="J23" s="31"/>
      <c r="K23" s="34">
        <v>-15.1</v>
      </c>
      <c r="L23" s="31"/>
      <c r="M23" s="35">
        <v>-34.1</v>
      </c>
      <c r="O23" s="155"/>
    </row>
    <row r="24" spans="1:15" ht="12" customHeight="1">
      <c r="A24" s="7"/>
      <c r="C24" s="228" t="s">
        <v>21</v>
      </c>
      <c r="D24" s="8"/>
      <c r="E24" s="130"/>
      <c r="F24" s="41"/>
      <c r="G24" s="229">
        <f>SUM(G22:G23)</f>
        <v>-60.275433350000029</v>
      </c>
      <c r="H24" s="40"/>
      <c r="I24" s="229">
        <v>10.681199609999965</v>
      </c>
      <c r="J24" s="41"/>
      <c r="K24" s="224">
        <f>SUM(K22:K23)</f>
        <v>-321.54128588720425</v>
      </c>
      <c r="L24" s="41"/>
      <c r="M24" s="229">
        <v>-71.667136419999963</v>
      </c>
      <c r="O24" s="155"/>
    </row>
    <row r="25" spans="1:15" ht="12" customHeight="1">
      <c r="A25" s="7"/>
      <c r="C25" s="39"/>
      <c r="D25" s="41"/>
      <c r="E25" s="130"/>
      <c r="F25" s="41"/>
      <c r="G25" s="42"/>
      <c r="H25" s="40"/>
      <c r="I25" s="40"/>
      <c r="J25" s="41"/>
      <c r="K25" s="41"/>
      <c r="L25" s="41"/>
      <c r="M25" s="40"/>
      <c r="O25" s="155"/>
    </row>
    <row r="26" spans="1:15" ht="12" customHeight="1">
      <c r="A26" s="7"/>
      <c r="C26" s="43" t="s">
        <v>22</v>
      </c>
      <c r="D26" s="31"/>
      <c r="E26" s="127"/>
      <c r="F26" s="31"/>
      <c r="G26" s="34"/>
      <c r="H26" s="35"/>
      <c r="I26" s="35"/>
      <c r="J26" s="31"/>
      <c r="K26" s="31"/>
      <c r="L26" s="31"/>
      <c r="M26" s="35"/>
      <c r="O26" s="155"/>
    </row>
    <row r="27" spans="1:15" ht="12" customHeight="1">
      <c r="A27" s="7"/>
      <c r="C27" s="33" t="s">
        <v>23</v>
      </c>
      <c r="D27" s="8"/>
      <c r="E27" s="127">
        <v>13</v>
      </c>
      <c r="F27" s="31"/>
      <c r="G27" s="34">
        <f>+Notes!H243</f>
        <v>1.8000000000000007</v>
      </c>
      <c r="H27" s="35"/>
      <c r="I27" s="34">
        <v>8.7000000000000011</v>
      </c>
      <c r="J27" s="31"/>
      <c r="K27" s="34">
        <f>+Notes!K243</f>
        <v>-7.6</v>
      </c>
      <c r="L27" s="31"/>
      <c r="M27" s="34">
        <v>-8.1</v>
      </c>
      <c r="O27" s="155"/>
    </row>
    <row r="28" spans="1:15" ht="12" customHeight="1">
      <c r="A28" s="7"/>
      <c r="C28" s="33" t="s">
        <v>24</v>
      </c>
      <c r="D28" s="8"/>
      <c r="E28" s="127">
        <v>13</v>
      </c>
      <c r="F28" s="31"/>
      <c r="G28" s="34">
        <f>+Notes!H246</f>
        <v>0.89999999999999991</v>
      </c>
      <c r="H28" s="35"/>
      <c r="I28" s="35">
        <v>0.8</v>
      </c>
      <c r="J28" s="31"/>
      <c r="K28" s="34">
        <f>+Notes!K246</f>
        <v>-3.9</v>
      </c>
      <c r="L28" s="31"/>
      <c r="M28" s="35">
        <v>2.2000000000000002</v>
      </c>
      <c r="O28" s="155"/>
    </row>
    <row r="29" spans="1:15" ht="12" customHeight="1">
      <c r="A29" s="7"/>
      <c r="C29" s="44" t="s">
        <v>184</v>
      </c>
      <c r="D29" s="31"/>
      <c r="E29" s="127"/>
      <c r="F29" s="31"/>
      <c r="G29" s="37">
        <f>SUM(G27:G28)</f>
        <v>2.7000000000000006</v>
      </c>
      <c r="H29" s="35"/>
      <c r="I29" s="37">
        <v>9.5000000000000018</v>
      </c>
      <c r="J29" s="31"/>
      <c r="K29" s="37">
        <f>SUM(K27:K28)</f>
        <v>-11.5</v>
      </c>
      <c r="L29" s="31"/>
      <c r="M29" s="37">
        <v>-5.8999999999999995</v>
      </c>
      <c r="O29" s="155"/>
    </row>
    <row r="30" spans="1:15" ht="12" customHeight="1">
      <c r="A30" s="7"/>
      <c r="C30" s="228" t="s">
        <v>185</v>
      </c>
      <c r="D30" s="41"/>
      <c r="E30" s="130"/>
      <c r="F30" s="41"/>
      <c r="G30" s="229">
        <f>+G29+G24</f>
        <v>-57.575433350000026</v>
      </c>
      <c r="H30" s="40"/>
      <c r="I30" s="229">
        <v>20.181199609999965</v>
      </c>
      <c r="J30" s="41"/>
      <c r="K30" s="229">
        <f>+K29+K24</f>
        <v>-333.04128588720425</v>
      </c>
      <c r="L30" s="41"/>
      <c r="M30" s="229">
        <v>-77.567136419999969</v>
      </c>
      <c r="O30" s="155"/>
    </row>
    <row r="31" spans="1:15" ht="12" customHeight="1">
      <c r="A31" s="7"/>
      <c r="C31" s="45"/>
      <c r="D31" s="46"/>
      <c r="E31" s="131"/>
      <c r="F31" s="46"/>
      <c r="G31" s="47"/>
      <c r="H31" s="48"/>
      <c r="I31" s="49"/>
      <c r="J31" s="46"/>
      <c r="K31" s="46"/>
      <c r="L31" s="46"/>
      <c r="M31" s="49"/>
      <c r="O31" s="155"/>
    </row>
    <row r="32" spans="1:15" ht="12" customHeight="1">
      <c r="A32" s="7"/>
      <c r="C32" s="43" t="s">
        <v>25</v>
      </c>
      <c r="D32" s="50"/>
      <c r="E32" s="131"/>
      <c r="F32" s="46"/>
      <c r="G32" s="47"/>
      <c r="H32" s="48"/>
      <c r="I32" s="49"/>
      <c r="J32" s="46"/>
      <c r="K32" s="46"/>
      <c r="L32" s="46"/>
      <c r="M32" s="49"/>
      <c r="O32" s="155"/>
    </row>
    <row r="33" spans="1:16" ht="12" customHeight="1">
      <c r="A33" s="7"/>
      <c r="C33" s="248" t="s">
        <v>273</v>
      </c>
      <c r="D33" s="8"/>
      <c r="E33" s="127">
        <v>12</v>
      </c>
      <c r="F33" s="46"/>
      <c r="G33" s="208">
        <v>-0.15663434193664311</v>
      </c>
      <c r="H33" s="209"/>
      <c r="I33" s="208">
        <v>3.1345547743965994E-2</v>
      </c>
      <c r="J33" s="210" t="s">
        <v>2</v>
      </c>
      <c r="K33" s="208">
        <v>-0.84502534665704099</v>
      </c>
      <c r="L33" s="210"/>
      <c r="M33" s="208">
        <v>-0.21043482808019348</v>
      </c>
      <c r="O33" s="155"/>
    </row>
    <row r="34" spans="1:16" ht="12" customHeight="1">
      <c r="A34" s="7"/>
      <c r="C34" s="248"/>
      <c r="E34" s="127"/>
      <c r="G34" s="208"/>
      <c r="H34" s="209"/>
      <c r="I34" s="208"/>
      <c r="J34" s="210"/>
      <c r="K34" s="208"/>
      <c r="L34" s="210"/>
      <c r="M34" s="208"/>
      <c r="O34" s="155"/>
    </row>
    <row r="35" spans="1:16" ht="12" customHeight="1">
      <c r="A35" s="7"/>
      <c r="O35" s="155"/>
    </row>
    <row r="36" spans="1:16" ht="12" customHeight="1">
      <c r="A36" s="7"/>
      <c r="O36" s="155"/>
    </row>
    <row r="37" spans="1:16" ht="12" customHeight="1">
      <c r="O37" s="155"/>
    </row>
    <row r="38" spans="1:16" ht="12" customHeight="1">
      <c r="G38" s="208"/>
      <c r="K38" s="208"/>
      <c r="O38" s="155"/>
    </row>
    <row r="39" spans="1:16" ht="12" customHeight="1">
      <c r="O39" s="155"/>
    </row>
    <row r="40" spans="1:16" ht="12" customHeight="1">
      <c r="C40" s="2"/>
      <c r="O40" s="155"/>
      <c r="P40" s="211"/>
    </row>
    <row r="41" spans="1:16">
      <c r="C41" s="2"/>
      <c r="O41" s="155"/>
    </row>
    <row r="42" spans="1:16">
      <c r="C42" s="175"/>
      <c r="O42" s="155"/>
    </row>
    <row r="43" spans="1:16">
      <c r="O43" s="155"/>
    </row>
    <row r="44" spans="1:16">
      <c r="O44" s="155"/>
    </row>
    <row r="45" spans="1:16">
      <c r="H45" s="29"/>
      <c r="O45" s="155"/>
    </row>
    <row r="46" spans="1:16">
      <c r="H46" s="29"/>
      <c r="O46" s="155"/>
    </row>
    <row r="47" spans="1:16">
      <c r="H47" s="29"/>
      <c r="O47" s="155"/>
    </row>
    <row r="48" spans="1:16">
      <c r="H48" s="35"/>
      <c r="O48" s="155"/>
    </row>
    <row r="49" spans="8:15">
      <c r="H49" s="29"/>
      <c r="O49" s="155"/>
    </row>
    <row r="50" spans="8:15">
      <c r="H50" s="35"/>
      <c r="O50" s="155"/>
    </row>
    <row r="51" spans="8:15">
      <c r="H51" s="35"/>
      <c r="O51" s="155"/>
    </row>
    <row r="52" spans="8:15">
      <c r="H52" s="35"/>
      <c r="O52" s="155"/>
    </row>
    <row r="53" spans="8:15">
      <c r="H53" s="35"/>
      <c r="O53" s="155"/>
    </row>
    <row r="54" spans="8:15">
      <c r="H54" s="29"/>
      <c r="O54" s="155"/>
    </row>
    <row r="55" spans="8:15">
      <c r="H55" s="29"/>
      <c r="O55" s="155"/>
    </row>
    <row r="56" spans="8:15">
      <c r="H56" s="29"/>
      <c r="O56" s="155"/>
    </row>
    <row r="57" spans="8:15">
      <c r="H57" s="29"/>
      <c r="O57" s="155"/>
    </row>
    <row r="58" spans="8:15">
      <c r="H58" s="29"/>
      <c r="O58" s="155"/>
    </row>
    <row r="59" spans="8:15">
      <c r="H59" s="29"/>
      <c r="O59" s="155"/>
    </row>
    <row r="60" spans="8:15">
      <c r="H60" s="29"/>
      <c r="O60" s="155"/>
    </row>
    <row r="61" spans="8:15">
      <c r="H61" s="40"/>
      <c r="O61" s="155"/>
    </row>
    <row r="62" spans="8:15">
      <c r="H62" s="40"/>
      <c r="O62" s="155"/>
    </row>
    <row r="63" spans="8:15">
      <c r="H63" s="35"/>
    </row>
    <row r="64" spans="8:15">
      <c r="H64" s="35"/>
    </row>
    <row r="65" spans="8:8">
      <c r="H65" s="35"/>
    </row>
    <row r="66" spans="8:8">
      <c r="H66" s="35"/>
    </row>
    <row r="67" spans="8:8">
      <c r="H67" s="40"/>
    </row>
  </sheetData>
  <mergeCells count="4">
    <mergeCell ref="G4:I4"/>
    <mergeCell ref="G5:I5"/>
    <mergeCell ref="C2:M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P61"/>
  <sheetViews>
    <sheetView showGridLines="0" zoomScaleNormal="100" workbookViewId="0">
      <selection activeCell="G21" sqref="G21"/>
    </sheetView>
  </sheetViews>
  <sheetFormatPr defaultRowHeight="15"/>
  <cols>
    <col min="3" max="3" width="97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10" width="10.7109375" customWidth="1"/>
    <col min="13" max="13" width="19.5703125" bestFit="1" customWidth="1"/>
    <col min="14" max="14" width="11.5703125" bestFit="1" customWidth="1"/>
    <col min="15" max="15" width="9.5703125" bestFit="1" customWidth="1"/>
    <col min="16" max="16" width="15.5703125" bestFit="1" customWidth="1"/>
    <col min="17" max="17" width="11.5703125" bestFit="1" customWidth="1"/>
  </cols>
  <sheetData>
    <row r="1" spans="3:16" ht="12" customHeight="1">
      <c r="K1" s="155"/>
    </row>
    <row r="2" spans="3:16" ht="18.75" customHeight="1">
      <c r="C2" s="260" t="s">
        <v>118</v>
      </c>
      <c r="D2" s="260"/>
      <c r="E2" s="260"/>
      <c r="F2" s="260"/>
      <c r="G2" s="260"/>
      <c r="H2" s="260"/>
      <c r="I2" s="260"/>
      <c r="K2" s="155"/>
      <c r="P2" s="83"/>
    </row>
    <row r="3" spans="3:16" ht="12" customHeight="1" thickBot="1">
      <c r="C3" s="15"/>
      <c r="D3" s="15"/>
      <c r="E3" s="15"/>
      <c r="F3" s="16"/>
      <c r="G3" s="17"/>
      <c r="H3" s="22"/>
      <c r="I3" s="21"/>
      <c r="K3" s="155"/>
    </row>
    <row r="4" spans="3:16" ht="12" customHeight="1">
      <c r="C4" s="21"/>
      <c r="D4" s="71"/>
      <c r="E4" s="21"/>
      <c r="F4" s="71"/>
      <c r="G4" s="72" t="s">
        <v>0</v>
      </c>
      <c r="H4" s="219"/>
      <c r="I4" s="72" t="s">
        <v>0</v>
      </c>
      <c r="K4" s="155"/>
      <c r="P4" s="83"/>
    </row>
    <row r="5" spans="3:16" ht="12" customHeight="1">
      <c r="C5" s="227" t="s">
        <v>7</v>
      </c>
      <c r="D5" s="71"/>
      <c r="E5" s="226" t="s">
        <v>8</v>
      </c>
      <c r="F5" s="71"/>
      <c r="G5" s="220">
        <v>2020</v>
      </c>
      <c r="H5" s="24"/>
      <c r="I5" s="220">
        <v>2019</v>
      </c>
      <c r="K5" s="155"/>
      <c r="P5" s="83"/>
    </row>
    <row r="6" spans="3:16" ht="12" customHeight="1">
      <c r="C6" s="21"/>
      <c r="D6" s="71"/>
      <c r="E6" s="21"/>
      <c r="F6" s="71"/>
      <c r="G6" s="24"/>
      <c r="H6" s="75"/>
      <c r="I6" s="75"/>
      <c r="K6" s="155"/>
      <c r="P6" s="83"/>
    </row>
    <row r="7" spans="3:16" ht="12" customHeight="1">
      <c r="C7" s="106" t="s">
        <v>35</v>
      </c>
      <c r="D7" s="132"/>
      <c r="E7" s="133"/>
      <c r="F7" s="73"/>
      <c r="G7" s="74"/>
      <c r="H7" s="77"/>
      <c r="I7" s="75"/>
      <c r="K7" s="155"/>
      <c r="P7" s="83"/>
    </row>
    <row r="8" spans="3:16" ht="12" customHeight="1">
      <c r="C8" s="75" t="s">
        <v>36</v>
      </c>
      <c r="D8" s="77"/>
      <c r="E8" s="134">
        <v>11</v>
      </c>
      <c r="F8" s="76"/>
      <c r="G8" s="29">
        <v>156.69999999999999</v>
      </c>
      <c r="H8" s="142"/>
      <c r="I8" s="29">
        <v>40.6</v>
      </c>
      <c r="K8" s="155"/>
      <c r="P8" s="83"/>
    </row>
    <row r="9" spans="3:16" ht="12" customHeight="1">
      <c r="C9" s="76" t="s">
        <v>37</v>
      </c>
      <c r="D9" s="77"/>
      <c r="E9" s="134">
        <v>11</v>
      </c>
      <c r="F9" s="76"/>
      <c r="G9" s="29">
        <v>15.8</v>
      </c>
      <c r="H9" s="142"/>
      <c r="I9" s="29">
        <v>4.2</v>
      </c>
      <c r="K9" s="155"/>
      <c r="P9" s="83"/>
    </row>
    <row r="10" spans="3:16" ht="12" customHeight="1">
      <c r="C10" s="76" t="s">
        <v>249</v>
      </c>
      <c r="D10" s="77"/>
      <c r="E10" s="24"/>
      <c r="F10" s="76"/>
      <c r="G10" s="29">
        <v>100.6</v>
      </c>
      <c r="H10" s="142"/>
      <c r="I10" s="29">
        <v>191.1</v>
      </c>
      <c r="K10" s="155"/>
      <c r="P10" s="83"/>
    </row>
    <row r="11" spans="3:16" ht="12" customHeight="1">
      <c r="C11" s="76" t="s">
        <v>38</v>
      </c>
      <c r="D11" s="77"/>
      <c r="E11" s="24"/>
      <c r="F11" s="76"/>
      <c r="G11" s="29">
        <v>57.300000000000004</v>
      </c>
      <c r="H11" s="142"/>
      <c r="I11" s="29">
        <v>118.5</v>
      </c>
      <c r="K11" s="155"/>
      <c r="P11" s="83"/>
    </row>
    <row r="12" spans="3:16" ht="12" customHeight="1">
      <c r="C12" s="77" t="s">
        <v>39</v>
      </c>
      <c r="D12" s="77"/>
      <c r="E12" s="24"/>
      <c r="F12" s="76"/>
      <c r="G12" s="29">
        <v>79.2</v>
      </c>
      <c r="H12" s="142"/>
      <c r="I12" s="29">
        <v>71.7</v>
      </c>
      <c r="K12" s="155"/>
      <c r="P12" s="83"/>
    </row>
    <row r="13" spans="3:16" ht="12" customHeight="1">
      <c r="C13" s="78" t="s">
        <v>208</v>
      </c>
      <c r="D13" s="75"/>
      <c r="E13" s="24"/>
      <c r="F13" s="71"/>
      <c r="G13" s="38">
        <f>SUM(G8:G12)</f>
        <v>409.6</v>
      </c>
      <c r="H13" s="142"/>
      <c r="I13" s="38">
        <v>426.09999999999997</v>
      </c>
      <c r="K13" s="155"/>
      <c r="P13" s="83"/>
    </row>
    <row r="14" spans="3:16" ht="12" customHeight="1">
      <c r="C14" s="75" t="s">
        <v>40</v>
      </c>
      <c r="D14" s="77"/>
      <c r="E14" s="24">
        <v>9</v>
      </c>
      <c r="F14" s="76"/>
      <c r="G14" s="29">
        <v>898</v>
      </c>
      <c r="H14" s="142"/>
      <c r="I14" s="29">
        <v>1132.4000000000001</v>
      </c>
      <c r="K14" s="155"/>
      <c r="P14" s="83"/>
    </row>
    <row r="15" spans="3:16" ht="12" customHeight="1">
      <c r="C15" s="75" t="s">
        <v>41</v>
      </c>
      <c r="D15" s="77"/>
      <c r="E15" s="24">
        <v>10</v>
      </c>
      <c r="F15" s="76"/>
      <c r="G15" s="29">
        <v>616.1</v>
      </c>
      <c r="H15" s="142"/>
      <c r="I15" s="29">
        <v>558.6</v>
      </c>
      <c r="K15" s="155"/>
      <c r="P15" s="83"/>
    </row>
    <row r="16" spans="3:16" ht="12" customHeight="1">
      <c r="C16" s="75" t="s">
        <v>37</v>
      </c>
      <c r="D16" s="77"/>
      <c r="E16" s="134">
        <v>11</v>
      </c>
      <c r="F16" s="76"/>
      <c r="G16" s="29">
        <v>60.8</v>
      </c>
      <c r="H16" s="142"/>
      <c r="I16" s="29">
        <v>38.799999999999997</v>
      </c>
      <c r="K16" s="155"/>
      <c r="P16" s="83"/>
    </row>
    <row r="17" spans="1:16" ht="12" customHeight="1">
      <c r="C17" s="75" t="s">
        <v>181</v>
      </c>
      <c r="D17" s="77"/>
      <c r="E17" s="24"/>
      <c r="F17" s="76"/>
      <c r="G17" s="29">
        <v>16.2</v>
      </c>
      <c r="H17" s="142"/>
      <c r="I17" s="29">
        <v>44.6</v>
      </c>
      <c r="K17" s="155"/>
      <c r="P17" s="83"/>
    </row>
    <row r="18" spans="1:16" ht="12" customHeight="1">
      <c r="C18" s="80" t="s">
        <v>42</v>
      </c>
      <c r="D18" s="77"/>
      <c r="E18" s="24"/>
      <c r="F18" s="76"/>
      <c r="G18" s="29">
        <v>93.1</v>
      </c>
      <c r="H18" s="142"/>
      <c r="I18" s="29">
        <v>101.2</v>
      </c>
      <c r="K18" s="155"/>
      <c r="P18" s="83"/>
    </row>
    <row r="19" spans="1:16" ht="12" customHeight="1">
      <c r="C19" s="78" t="s">
        <v>209</v>
      </c>
      <c r="D19" s="75"/>
      <c r="E19" s="24"/>
      <c r="F19" s="71"/>
      <c r="G19" s="38">
        <f>SUM(G14:G18)</f>
        <v>1684.1999999999998</v>
      </c>
      <c r="H19" s="142"/>
      <c r="I19" s="38">
        <v>1875.6</v>
      </c>
      <c r="K19" s="155"/>
      <c r="P19" s="83"/>
    </row>
    <row r="20" spans="1:16" ht="12" customHeight="1">
      <c r="C20" s="79"/>
      <c r="D20" s="75"/>
      <c r="E20" s="24"/>
      <c r="F20" s="71"/>
      <c r="G20" s="29"/>
      <c r="H20" s="142"/>
      <c r="I20" s="29"/>
      <c r="K20" s="155"/>
      <c r="P20" s="83"/>
    </row>
    <row r="21" spans="1:16" ht="12" customHeight="1">
      <c r="C21" s="225" t="s">
        <v>76</v>
      </c>
      <c r="D21" s="135"/>
      <c r="E21" s="133"/>
      <c r="F21" s="81"/>
      <c r="G21" s="224">
        <f>+G19+G13</f>
        <v>2093.7999999999997</v>
      </c>
      <c r="H21" s="143"/>
      <c r="I21" s="224">
        <v>2301.6999999999998</v>
      </c>
      <c r="K21" s="155"/>
      <c r="P21" s="83"/>
    </row>
    <row r="22" spans="1:16" ht="12" customHeight="1">
      <c r="C22" s="75"/>
      <c r="D22" s="77"/>
      <c r="E22" s="24"/>
      <c r="F22" s="76"/>
      <c r="G22" s="82"/>
      <c r="H22" s="142"/>
      <c r="I22" s="82"/>
      <c r="K22" s="155"/>
      <c r="P22" s="83"/>
    </row>
    <row r="23" spans="1:16" ht="12" customHeight="1">
      <c r="C23" s="107" t="s">
        <v>43</v>
      </c>
      <c r="D23" s="77"/>
      <c r="E23" s="136"/>
      <c r="F23" s="76"/>
      <c r="G23" s="35"/>
      <c r="H23" s="142"/>
      <c r="I23" s="35"/>
      <c r="K23" s="155"/>
      <c r="P23" s="83"/>
    </row>
    <row r="24" spans="1:16" ht="12" customHeight="1">
      <c r="A24" s="7"/>
      <c r="C24" s="77" t="s">
        <v>215</v>
      </c>
      <c r="D24" s="77"/>
      <c r="E24" s="137">
        <v>11</v>
      </c>
      <c r="F24" s="76"/>
      <c r="G24" s="35">
        <v>1150.4000000000001</v>
      </c>
      <c r="H24" s="142"/>
      <c r="I24" s="35">
        <v>443.2</v>
      </c>
      <c r="K24" s="155"/>
      <c r="P24" s="83"/>
    </row>
    <row r="25" spans="1:16" ht="12" customHeight="1">
      <c r="A25" s="7"/>
      <c r="C25" s="77" t="s">
        <v>189</v>
      </c>
      <c r="D25" s="77"/>
      <c r="E25" s="137">
        <v>11</v>
      </c>
      <c r="F25" s="76"/>
      <c r="G25" s="35">
        <v>40.1</v>
      </c>
      <c r="H25" s="142"/>
      <c r="I25" s="35">
        <v>46.1</v>
      </c>
      <c r="K25" s="155"/>
      <c r="P25" s="83"/>
    </row>
    <row r="26" spans="1:16" ht="12" customHeight="1">
      <c r="A26" s="7"/>
      <c r="C26" s="76" t="s">
        <v>44</v>
      </c>
      <c r="D26" s="77"/>
      <c r="E26" s="136"/>
      <c r="F26" s="76"/>
      <c r="G26" s="35">
        <v>31.2</v>
      </c>
      <c r="H26" s="142"/>
      <c r="I26" s="35">
        <v>56.1</v>
      </c>
      <c r="K26" s="155"/>
      <c r="P26" s="83"/>
    </row>
    <row r="27" spans="1:16" ht="12" customHeight="1">
      <c r="C27" s="76" t="s">
        <v>45</v>
      </c>
      <c r="D27" s="77"/>
      <c r="E27" s="136"/>
      <c r="F27" s="76"/>
      <c r="G27" s="35">
        <v>95.5</v>
      </c>
      <c r="H27" s="142"/>
      <c r="I27" s="35">
        <v>128.20000000000002</v>
      </c>
      <c r="K27" s="155"/>
      <c r="P27" s="83"/>
    </row>
    <row r="28" spans="1:16" ht="12" customHeight="1">
      <c r="C28" s="77" t="s">
        <v>46</v>
      </c>
      <c r="D28" s="77"/>
      <c r="E28" s="136"/>
      <c r="F28" s="77"/>
      <c r="G28" s="35">
        <v>188.6</v>
      </c>
      <c r="H28" s="142"/>
      <c r="I28" s="35">
        <v>123.9</v>
      </c>
      <c r="K28" s="155"/>
      <c r="P28" s="83"/>
    </row>
    <row r="29" spans="1:16" ht="12" customHeight="1">
      <c r="C29" s="71" t="s">
        <v>47</v>
      </c>
      <c r="D29" s="75"/>
      <c r="E29" s="24"/>
      <c r="F29" s="71"/>
      <c r="G29" s="29">
        <v>13.7</v>
      </c>
      <c r="H29" s="142"/>
      <c r="I29" s="29">
        <v>24.6</v>
      </c>
      <c r="K29" s="155"/>
      <c r="P29" s="83"/>
    </row>
    <row r="30" spans="1:16" ht="12" customHeight="1">
      <c r="C30" s="79" t="s">
        <v>210</v>
      </c>
      <c r="D30" s="77"/>
      <c r="E30" s="24"/>
      <c r="F30" s="76"/>
      <c r="G30" s="38">
        <f>SUM(G24:G29)</f>
        <v>1519.5</v>
      </c>
      <c r="H30" s="142"/>
      <c r="I30" s="38">
        <v>822.1</v>
      </c>
      <c r="K30" s="155"/>
      <c r="P30" s="83"/>
    </row>
    <row r="31" spans="1:16" ht="12" customHeight="1">
      <c r="C31" s="77" t="s">
        <v>215</v>
      </c>
      <c r="D31" s="77"/>
      <c r="E31" s="134">
        <v>11</v>
      </c>
      <c r="F31" s="76"/>
      <c r="G31" s="35">
        <v>0</v>
      </c>
      <c r="H31" s="35"/>
      <c r="I31" s="35">
        <v>641.20000000000005</v>
      </c>
      <c r="K31" s="155"/>
      <c r="P31" s="83"/>
    </row>
    <row r="32" spans="1:16" ht="12" customHeight="1">
      <c r="C32" s="77" t="s">
        <v>189</v>
      </c>
      <c r="E32" s="134">
        <v>11</v>
      </c>
      <c r="G32" s="35">
        <v>118.5</v>
      </c>
      <c r="H32" s="35"/>
      <c r="I32" s="35">
        <v>151</v>
      </c>
      <c r="K32" s="155"/>
      <c r="P32" s="83"/>
    </row>
    <row r="33" spans="3:16" ht="12" customHeight="1">
      <c r="C33" s="77" t="s">
        <v>48</v>
      </c>
      <c r="D33" s="77"/>
      <c r="E33" s="24"/>
      <c r="F33" s="76"/>
      <c r="G33" s="35">
        <v>0.1</v>
      </c>
      <c r="H33" s="142"/>
      <c r="I33" s="35">
        <v>0.1</v>
      </c>
      <c r="K33" s="155"/>
      <c r="P33" s="83"/>
    </row>
    <row r="34" spans="3:16" ht="12" customHeight="1">
      <c r="C34" s="76" t="s">
        <v>182</v>
      </c>
      <c r="D34" s="77"/>
      <c r="E34" s="24"/>
      <c r="F34" s="76"/>
      <c r="G34" s="35">
        <v>59.3</v>
      </c>
      <c r="H34" s="142"/>
      <c r="I34" s="35">
        <v>50.2</v>
      </c>
      <c r="K34" s="155"/>
      <c r="P34" s="83"/>
    </row>
    <row r="35" spans="3:16" ht="12" customHeight="1">
      <c r="C35" s="78" t="s">
        <v>211</v>
      </c>
      <c r="D35" s="77"/>
      <c r="E35" s="24"/>
      <c r="F35" s="76"/>
      <c r="G35" s="38">
        <f>SUM(G31:G34)</f>
        <v>177.89999999999998</v>
      </c>
      <c r="H35" s="142"/>
      <c r="I35" s="38">
        <v>842.50000000000011</v>
      </c>
      <c r="K35" s="155"/>
      <c r="P35" s="83"/>
    </row>
    <row r="36" spans="3:16" ht="12" customHeight="1">
      <c r="C36" s="71"/>
      <c r="D36" s="77"/>
      <c r="E36" s="24"/>
      <c r="F36" s="76"/>
      <c r="G36" s="29"/>
      <c r="H36" s="142"/>
      <c r="I36" s="29"/>
      <c r="K36" s="155"/>
      <c r="P36" s="83"/>
    </row>
    <row r="37" spans="3:16" ht="12" customHeight="1">
      <c r="C37" s="75" t="s">
        <v>49</v>
      </c>
      <c r="D37" s="77"/>
      <c r="E37" s="24"/>
      <c r="F37" s="76"/>
      <c r="K37" s="155"/>
      <c r="P37" s="83"/>
    </row>
    <row r="38" spans="3:16" ht="12" customHeight="1">
      <c r="C38" s="75" t="s">
        <v>263</v>
      </c>
      <c r="D38" s="77"/>
      <c r="E38" s="24"/>
      <c r="F38" s="76"/>
      <c r="G38" s="29">
        <f>+Equity!E23</f>
        <v>154.19999999999999</v>
      </c>
      <c r="H38" s="142"/>
      <c r="I38" s="29">
        <v>138.5</v>
      </c>
      <c r="K38" s="155"/>
      <c r="P38" s="83"/>
    </row>
    <row r="39" spans="3:16" ht="12" customHeight="1">
      <c r="C39" s="80" t="s">
        <v>50</v>
      </c>
      <c r="D39" s="77"/>
      <c r="E39" s="24"/>
      <c r="F39" s="77"/>
      <c r="G39" s="30">
        <f>+Equity!G23</f>
        <v>929.1</v>
      </c>
      <c r="H39" s="142"/>
      <c r="I39" s="30">
        <v>852.5</v>
      </c>
      <c r="K39" s="155"/>
      <c r="P39" s="83"/>
    </row>
    <row r="40" spans="3:16" ht="12" customHeight="1">
      <c r="C40" s="75" t="s">
        <v>51</v>
      </c>
      <c r="D40" s="77"/>
      <c r="E40" s="24"/>
      <c r="F40" s="77"/>
      <c r="G40" s="29">
        <f>SUM(G38:G39)</f>
        <v>1083.3</v>
      </c>
      <c r="H40" s="142"/>
      <c r="I40" s="29">
        <v>991</v>
      </c>
      <c r="K40" s="155"/>
      <c r="P40" s="83"/>
    </row>
    <row r="41" spans="3:16" ht="12" customHeight="1">
      <c r="C41" s="75" t="s">
        <v>52</v>
      </c>
      <c r="D41" s="77"/>
      <c r="E41" s="24"/>
      <c r="F41" s="77"/>
      <c r="G41" s="29">
        <f>+Equity!I23</f>
        <v>-675.6</v>
      </c>
      <c r="H41" s="142"/>
      <c r="I41" s="29">
        <v>-346.4671364200002</v>
      </c>
      <c r="K41" s="155"/>
      <c r="P41" s="83"/>
    </row>
    <row r="42" spans="3:16" ht="12" customHeight="1">
      <c r="C42" s="75" t="s">
        <v>53</v>
      </c>
      <c r="D42" s="77"/>
      <c r="E42" s="24"/>
      <c r="F42" s="77"/>
      <c r="G42" s="29">
        <f>+Equity!K23</f>
        <v>-11.299999999999999</v>
      </c>
      <c r="H42" s="142"/>
      <c r="I42" s="29">
        <v>-7.4000000000000012</v>
      </c>
      <c r="K42" s="155"/>
      <c r="P42" s="83"/>
    </row>
    <row r="43" spans="3:16" ht="12" customHeight="1">
      <c r="C43" s="79" t="s">
        <v>212</v>
      </c>
      <c r="D43" s="77"/>
      <c r="E43" s="134"/>
      <c r="F43" s="76"/>
      <c r="G43" s="38">
        <f>SUM(G40:G42)</f>
        <v>396.39999999999992</v>
      </c>
      <c r="H43" s="77"/>
      <c r="I43" s="38">
        <v>637.13286357999982</v>
      </c>
      <c r="K43" s="155"/>
      <c r="P43" s="83"/>
    </row>
    <row r="44" spans="3:16" ht="12" customHeight="1">
      <c r="C44" s="225" t="s">
        <v>157</v>
      </c>
      <c r="D44" s="135"/>
      <c r="E44" s="133"/>
      <c r="F44" s="81"/>
      <c r="G44" s="224">
        <f>+G43+G35+G30</f>
        <v>2093.8000000000002</v>
      </c>
      <c r="H44" s="143"/>
      <c r="I44" s="224">
        <v>2301.73286358</v>
      </c>
      <c r="K44" s="155"/>
      <c r="P44" s="83"/>
    </row>
    <row r="45" spans="3:16" ht="12" customHeight="1">
      <c r="C45" s="141"/>
      <c r="D45" s="144"/>
      <c r="E45" s="144"/>
      <c r="F45" s="141"/>
      <c r="G45" s="141"/>
      <c r="H45" s="141"/>
      <c r="I45" s="141"/>
      <c r="K45" s="155"/>
      <c r="P45" s="83"/>
    </row>
    <row r="46" spans="3:16" ht="12" customHeight="1">
      <c r="C46" s="141"/>
      <c r="D46" s="144"/>
      <c r="E46" s="144"/>
      <c r="F46" s="141"/>
      <c r="G46" s="193"/>
      <c r="H46" s="194"/>
      <c r="I46" s="193"/>
      <c r="K46" s="155"/>
      <c r="P46" s="83"/>
    </row>
    <row r="47" spans="3:16" ht="12" customHeight="1">
      <c r="K47" s="155"/>
      <c r="P47" s="83"/>
    </row>
    <row r="48" spans="3:16" ht="12" customHeight="1">
      <c r="K48" s="155"/>
      <c r="P48" s="83"/>
    </row>
    <row r="49" spans="11:11" ht="12" customHeight="1">
      <c r="K49" s="155"/>
    </row>
    <row r="50" spans="11:11" ht="12" customHeight="1">
      <c r="K50" s="155"/>
    </row>
    <row r="51" spans="11:11" ht="12" customHeight="1">
      <c r="K51" s="155"/>
    </row>
    <row r="52" spans="11:11" ht="12" customHeight="1">
      <c r="K52" s="155"/>
    </row>
    <row r="53" spans="11:11">
      <c r="K53" s="155"/>
    </row>
    <row r="54" spans="11:11">
      <c r="K54" s="155"/>
    </row>
    <row r="55" spans="11:11">
      <c r="K55" s="155"/>
    </row>
    <row r="56" spans="11:11">
      <c r="K56" s="155"/>
    </row>
    <row r="57" spans="11:11">
      <c r="K57" s="155"/>
    </row>
    <row r="58" spans="11:11">
      <c r="K58" s="155"/>
    </row>
    <row r="59" spans="11:11">
      <c r="K59" s="155"/>
    </row>
    <row r="60" spans="11:11">
      <c r="K60" s="155"/>
    </row>
    <row r="61" spans="11:11">
      <c r="K61" s="155"/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B1:O24"/>
  <sheetViews>
    <sheetView showGridLines="0" workbookViewId="0">
      <selection activeCell="C21" sqref="C21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7" max="17" width="14.140625" bestFit="1" customWidth="1"/>
    <col min="21" max="21" width="12.7109375" bestFit="1" customWidth="1"/>
  </cols>
  <sheetData>
    <row r="1" spans="2:15" ht="12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O1" s="155"/>
    </row>
    <row r="2" spans="2:15" ht="18.75" customHeight="1">
      <c r="C2" s="258" t="s">
        <v>57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O2" s="155"/>
    </row>
    <row r="3" spans="2:15" ht="12" customHeight="1" thickBot="1">
      <c r="C3" s="15"/>
      <c r="D3" s="15"/>
      <c r="E3" s="15"/>
      <c r="F3" s="16"/>
      <c r="G3" s="17"/>
      <c r="H3" s="17"/>
      <c r="I3" s="17"/>
      <c r="J3" s="85"/>
      <c r="K3" s="85"/>
      <c r="L3" s="70"/>
      <c r="M3" s="70"/>
      <c r="O3" s="155"/>
    </row>
    <row r="4" spans="2:15" ht="12" customHeight="1">
      <c r="C4" s="69"/>
      <c r="D4" s="69"/>
      <c r="E4" s="99"/>
      <c r="F4" s="99"/>
      <c r="G4" s="99"/>
      <c r="H4" s="99"/>
      <c r="I4" s="99"/>
      <c r="J4" s="99"/>
      <c r="K4" s="99"/>
      <c r="L4" s="99"/>
      <c r="M4" s="99"/>
      <c r="O4" s="155"/>
    </row>
    <row r="5" spans="2:15" ht="12" customHeight="1">
      <c r="C5" s="69"/>
      <c r="D5" s="69"/>
      <c r="E5" s="99"/>
      <c r="F5" s="99"/>
      <c r="G5" s="99"/>
      <c r="H5" s="99"/>
      <c r="I5" s="99"/>
      <c r="J5" s="99"/>
      <c r="K5" s="99"/>
      <c r="L5" s="99"/>
      <c r="M5" s="99"/>
      <c r="O5" s="155"/>
    </row>
    <row r="6" spans="2:15" ht="12" customHeight="1">
      <c r="C6" s="89" t="s">
        <v>279</v>
      </c>
      <c r="D6" s="88"/>
      <c r="E6" s="104"/>
      <c r="F6" s="104"/>
      <c r="G6" s="104"/>
      <c r="H6" s="104"/>
      <c r="I6" s="104"/>
      <c r="J6" s="104"/>
      <c r="K6" s="104"/>
      <c r="L6" s="104"/>
      <c r="M6" s="104"/>
      <c r="O6" s="155"/>
    </row>
    <row r="7" spans="2:15" ht="12" customHeight="1">
      <c r="C7" s="90" t="s">
        <v>2</v>
      </c>
      <c r="D7" s="203"/>
      <c r="E7" s="261" t="s">
        <v>58</v>
      </c>
      <c r="F7" s="261"/>
      <c r="G7" s="261"/>
      <c r="H7" s="261"/>
      <c r="I7" s="261"/>
      <c r="J7" s="261"/>
      <c r="K7" s="261"/>
      <c r="L7" s="86"/>
      <c r="M7" s="86"/>
      <c r="O7" s="155"/>
    </row>
    <row r="8" spans="2:15" ht="12" customHeight="1">
      <c r="C8" s="91"/>
      <c r="D8" s="204"/>
      <c r="E8" s="92" t="s">
        <v>59</v>
      </c>
      <c r="F8" s="93"/>
      <c r="G8" s="92" t="s">
        <v>60</v>
      </c>
      <c r="H8" s="18"/>
      <c r="I8" s="92"/>
      <c r="J8" s="92" t="s">
        <v>2</v>
      </c>
      <c r="K8" s="93" t="s">
        <v>61</v>
      </c>
      <c r="L8" s="93"/>
      <c r="M8" s="93"/>
      <c r="O8" s="155"/>
    </row>
    <row r="9" spans="2:15" ht="12" customHeight="1">
      <c r="C9" s="91"/>
      <c r="D9" s="204"/>
      <c r="E9" s="94" t="s">
        <v>62</v>
      </c>
      <c r="F9" s="93"/>
      <c r="G9" s="92" t="s">
        <v>63</v>
      </c>
      <c r="H9" s="18"/>
      <c r="I9" s="92" t="s">
        <v>64</v>
      </c>
      <c r="J9" s="92" t="s">
        <v>2</v>
      </c>
      <c r="K9" s="93" t="s">
        <v>65</v>
      </c>
      <c r="L9" s="93"/>
      <c r="M9" s="93" t="s">
        <v>66</v>
      </c>
      <c r="O9" s="155"/>
    </row>
    <row r="10" spans="2:15" ht="12" customHeight="1">
      <c r="C10" s="87" t="s">
        <v>67</v>
      </c>
      <c r="D10" s="205"/>
      <c r="E10" s="95" t="s">
        <v>68</v>
      </c>
      <c r="F10" s="97"/>
      <c r="G10" s="95" t="s">
        <v>62</v>
      </c>
      <c r="H10" s="97"/>
      <c r="I10" s="20" t="s">
        <v>69</v>
      </c>
      <c r="J10" s="96" t="s">
        <v>2</v>
      </c>
      <c r="K10" s="95" t="s">
        <v>70</v>
      </c>
      <c r="L10" s="97"/>
      <c r="M10" s="95" t="s">
        <v>71</v>
      </c>
      <c r="O10" s="155"/>
    </row>
    <row r="11" spans="2:15" ht="12" customHeight="1">
      <c r="C11" s="69" t="s">
        <v>280</v>
      </c>
      <c r="D11" s="69"/>
      <c r="E11" s="100">
        <v>138.5</v>
      </c>
      <c r="F11" s="99">
        <v>0</v>
      </c>
      <c r="G11" s="100">
        <v>850.1</v>
      </c>
      <c r="H11" s="100">
        <v>0</v>
      </c>
      <c r="I11" s="100">
        <v>-257.2</v>
      </c>
      <c r="J11" s="100">
        <v>0</v>
      </c>
      <c r="K11" s="100">
        <v>-9.6</v>
      </c>
      <c r="L11" s="99"/>
      <c r="M11" s="99">
        <v>721.8</v>
      </c>
      <c r="O11" s="155"/>
    </row>
    <row r="12" spans="2:15" ht="12" customHeight="1">
      <c r="C12" s="65" t="s">
        <v>72</v>
      </c>
      <c r="D12" s="10"/>
      <c r="E12" s="102">
        <v>0</v>
      </c>
      <c r="F12" s="102"/>
      <c r="G12" s="102">
        <v>0</v>
      </c>
      <c r="H12" s="102"/>
      <c r="I12" s="102">
        <v>-71.7</v>
      </c>
      <c r="J12" s="102"/>
      <c r="K12" s="102">
        <v>0</v>
      </c>
      <c r="L12" s="102"/>
      <c r="M12" s="102">
        <f>SUM(E12:K12)</f>
        <v>-71.7</v>
      </c>
      <c r="O12" s="155"/>
    </row>
    <row r="13" spans="2:15" ht="12" customHeight="1">
      <c r="C13" s="65" t="s">
        <v>73</v>
      </c>
      <c r="D13" s="10"/>
      <c r="E13" s="102">
        <v>0</v>
      </c>
      <c r="F13" s="102"/>
      <c r="G13" s="102">
        <v>0</v>
      </c>
      <c r="H13" s="102"/>
      <c r="I13" s="102">
        <v>-8.1</v>
      </c>
      <c r="J13" s="102"/>
      <c r="K13" s="102">
        <v>2.2000000000000002</v>
      </c>
      <c r="L13" s="102"/>
      <c r="M13" s="102">
        <f>SUM(E13:K13)</f>
        <v>-5.8999999999999995</v>
      </c>
      <c r="O13" s="155"/>
    </row>
    <row r="14" spans="2:15" ht="12" customHeight="1">
      <c r="C14" s="57" t="s">
        <v>74</v>
      </c>
      <c r="D14" s="10"/>
      <c r="E14" s="102">
        <v>0</v>
      </c>
      <c r="F14" s="102"/>
      <c r="G14" s="102">
        <v>3.4</v>
      </c>
      <c r="H14" s="102" t="s">
        <v>2</v>
      </c>
      <c r="I14" s="102">
        <v>0</v>
      </c>
      <c r="J14" s="102"/>
      <c r="K14" s="102">
        <v>0</v>
      </c>
      <c r="L14" s="102"/>
      <c r="M14" s="102">
        <f>SUM(E14:K14)</f>
        <v>3.4</v>
      </c>
      <c r="O14" s="155"/>
    </row>
    <row r="15" spans="2:15" ht="12" customHeight="1">
      <c r="C15" s="57" t="s">
        <v>75</v>
      </c>
      <c r="D15" s="10"/>
      <c r="E15" s="102">
        <v>0</v>
      </c>
      <c r="F15" s="102"/>
      <c r="G15" s="102">
        <v>-1</v>
      </c>
      <c r="H15" s="102"/>
      <c r="I15" s="102">
        <v>0</v>
      </c>
      <c r="J15" s="102"/>
      <c r="K15" s="102">
        <v>0</v>
      </c>
      <c r="L15" s="102"/>
      <c r="M15" s="102">
        <f>SUM(E15:K15)</f>
        <v>-1</v>
      </c>
      <c r="O15" s="155"/>
    </row>
    <row r="16" spans="2:15" ht="12" customHeight="1">
      <c r="B16" s="7"/>
      <c r="C16" s="57" t="s">
        <v>242</v>
      </c>
      <c r="D16" s="10"/>
      <c r="E16" s="102">
        <v>0</v>
      </c>
      <c r="F16" s="102"/>
      <c r="G16" s="102">
        <v>0</v>
      </c>
      <c r="H16" s="207"/>
      <c r="I16" s="102">
        <v>-9.5</v>
      </c>
      <c r="J16" s="207"/>
      <c r="K16" s="102">
        <v>0</v>
      </c>
      <c r="L16" s="98"/>
      <c r="M16" s="102">
        <f>SUM(E16:K16)</f>
        <v>-9.5</v>
      </c>
      <c r="O16" s="155"/>
    </row>
    <row r="17" spans="3:15" ht="12" customHeight="1">
      <c r="C17" s="60" t="s">
        <v>241</v>
      </c>
      <c r="D17" s="69"/>
      <c r="E17" s="103">
        <f>SUM(E11:E16)</f>
        <v>138.5</v>
      </c>
      <c r="F17" s="103"/>
      <c r="G17" s="103">
        <f>SUM(G11:G16)</f>
        <v>852.5</v>
      </c>
      <c r="H17" s="103"/>
      <c r="I17" s="103">
        <f>SUM(I11:I16)</f>
        <v>-346.5</v>
      </c>
      <c r="J17" s="103"/>
      <c r="K17" s="103">
        <f>SUM(K11:K16)</f>
        <v>-7.3999999999999995</v>
      </c>
      <c r="L17" s="103"/>
      <c r="M17" s="103">
        <f>SUM(M11:M16)</f>
        <v>637.09999999999991</v>
      </c>
      <c r="O17" s="155"/>
    </row>
    <row r="18" spans="3:15" ht="12" customHeight="1">
      <c r="C18" s="65" t="s">
        <v>72</v>
      </c>
      <c r="D18" s="206"/>
      <c r="E18" s="102">
        <v>0</v>
      </c>
      <c r="F18" s="102"/>
      <c r="G18" s="102">
        <v>0</v>
      </c>
      <c r="H18" s="102"/>
      <c r="I18" s="102">
        <f>ROUND(+'IS and OCI'!K24,1)</f>
        <v>-321.5</v>
      </c>
      <c r="J18" s="102"/>
      <c r="K18" s="102">
        <v>0</v>
      </c>
      <c r="L18" s="102"/>
      <c r="M18" s="102">
        <f>SUM(E18:K18)</f>
        <v>-321.5</v>
      </c>
      <c r="O18" s="155"/>
    </row>
    <row r="19" spans="3:15" ht="12" customHeight="1">
      <c r="C19" s="65" t="s">
        <v>73</v>
      </c>
      <c r="D19" s="206"/>
      <c r="E19" s="102">
        <v>0</v>
      </c>
      <c r="F19" s="102"/>
      <c r="G19" s="102">
        <v>0</v>
      </c>
      <c r="H19" s="102"/>
      <c r="I19" s="102">
        <f>+'IS and OCI'!K27</f>
        <v>-7.6</v>
      </c>
      <c r="J19" s="102"/>
      <c r="K19" s="102">
        <f>+'IS and OCI'!K28</f>
        <v>-3.9</v>
      </c>
      <c r="L19" s="102"/>
      <c r="M19" s="102">
        <f>SUM(E19:K19)</f>
        <v>-11.5</v>
      </c>
      <c r="O19" s="155"/>
    </row>
    <row r="20" spans="3:15" ht="12" customHeight="1">
      <c r="C20" s="65" t="s">
        <v>285</v>
      </c>
      <c r="D20" s="206"/>
      <c r="E20" s="102">
        <v>15.7</v>
      </c>
      <c r="F20" s="102"/>
      <c r="G20" s="102">
        <v>73.7</v>
      </c>
      <c r="H20" s="102"/>
      <c r="I20" s="184">
        <v>0</v>
      </c>
      <c r="J20" s="102"/>
      <c r="K20" s="102">
        <v>0</v>
      </c>
      <c r="L20" s="102"/>
      <c r="M20" s="102">
        <f>SUM(E20:K20)</f>
        <v>89.4</v>
      </c>
      <c r="O20" s="155"/>
    </row>
    <row r="21" spans="3:15" ht="14.25" customHeight="1">
      <c r="C21" s="57" t="s">
        <v>74</v>
      </c>
      <c r="D21" s="206"/>
      <c r="E21" s="102">
        <v>0</v>
      </c>
      <c r="F21" s="102"/>
      <c r="G21" s="102">
        <v>3.1</v>
      </c>
      <c r="H21" s="102"/>
      <c r="I21" s="184">
        <v>0</v>
      </c>
      <c r="J21" s="102"/>
      <c r="K21" s="102">
        <v>0</v>
      </c>
      <c r="L21" s="102"/>
      <c r="M21" s="102">
        <f t="shared" ref="M21:M22" si="0">SUM(E21:K21)</f>
        <v>3.1</v>
      </c>
      <c r="O21" s="155"/>
    </row>
    <row r="22" spans="3:15" ht="14.25" customHeight="1">
      <c r="C22" s="57" t="s">
        <v>75</v>
      </c>
      <c r="D22" s="206"/>
      <c r="E22" s="102">
        <v>0</v>
      </c>
      <c r="F22" s="102"/>
      <c r="G22" s="102">
        <v>-0.2</v>
      </c>
      <c r="H22" s="102"/>
      <c r="I22" s="184">
        <v>0</v>
      </c>
      <c r="J22" s="102"/>
      <c r="K22" s="102">
        <v>0</v>
      </c>
      <c r="L22" s="102"/>
      <c r="M22" s="102">
        <f t="shared" si="0"/>
        <v>-0.2</v>
      </c>
      <c r="O22" s="155"/>
    </row>
    <row r="23" spans="3:15" ht="12" customHeight="1">
      <c r="C23" s="60" t="s">
        <v>281</v>
      </c>
      <c r="D23" s="10"/>
      <c r="E23" s="103">
        <f>SUM(E17:E22)</f>
        <v>154.19999999999999</v>
      </c>
      <c r="F23" s="103"/>
      <c r="G23" s="103">
        <f>SUM(G17:G22)</f>
        <v>929.1</v>
      </c>
      <c r="H23" s="103"/>
      <c r="I23" s="103">
        <f>SUM(I17:I22)</f>
        <v>-675.6</v>
      </c>
      <c r="J23" s="103"/>
      <c r="K23" s="103">
        <f>SUM(K17:K22)</f>
        <v>-11.299999999999999</v>
      </c>
      <c r="L23" s="103"/>
      <c r="M23" s="103">
        <f>SUM(M17:M22)</f>
        <v>396.39999999999992</v>
      </c>
      <c r="O23" s="155"/>
    </row>
    <row r="24" spans="3:15" ht="12" customHeight="1">
      <c r="C24" s="57"/>
      <c r="D24" s="10"/>
      <c r="F24" s="10"/>
      <c r="H24" s="10"/>
      <c r="J24" s="10"/>
      <c r="O24" s="155"/>
    </row>
  </sheetData>
  <mergeCells count="2">
    <mergeCell ref="C2:M2"/>
    <mergeCell ref="E7:K7"/>
  </mergeCells>
  <pageMargins left="0.7" right="0.7" top="0.75" bottom="0.75" header="0.3" footer="0.3"/>
  <pageSetup paperSize="9" orientation="portrait" r:id="rId1"/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G62"/>
  <sheetViews>
    <sheetView showGridLines="0" zoomScaleNormal="100" workbookViewId="0">
      <selection activeCell="C14" sqref="C14"/>
    </sheetView>
  </sheetViews>
  <sheetFormatPr defaultRowHeight="15"/>
  <cols>
    <col min="3" max="3" width="81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7" max="18" width="9.28515625" bestFit="1" customWidth="1"/>
    <col min="19" max="19" width="9.7109375" bestFit="1" customWidth="1"/>
    <col min="20" max="20" width="15.5703125" bestFit="1" customWidth="1"/>
    <col min="21" max="21" width="14.85546875" bestFit="1" customWidth="1"/>
    <col min="23" max="23" width="11.42578125" bestFit="1" customWidth="1"/>
    <col min="24" max="24" width="14.85546875" bestFit="1" customWidth="1"/>
  </cols>
  <sheetData>
    <row r="1" spans="1:33" s="7" customFormat="1" ht="12" customHeight="1">
      <c r="A1" s="162"/>
      <c r="N1" s="163"/>
      <c r="T1"/>
    </row>
    <row r="2" spans="1:33" s="7" customFormat="1" ht="18.75" customHeight="1">
      <c r="A2" s="162"/>
      <c r="C2" s="258" t="s">
        <v>175</v>
      </c>
      <c r="D2" s="258"/>
      <c r="E2" s="258"/>
      <c r="F2" s="258"/>
      <c r="G2" s="258"/>
      <c r="H2" s="258"/>
      <c r="I2" s="258"/>
      <c r="J2" s="258"/>
      <c r="K2" s="258"/>
      <c r="L2" s="258"/>
      <c r="N2" s="163"/>
    </row>
    <row r="3" spans="1:33" ht="12" customHeight="1" thickBot="1">
      <c r="C3" s="11"/>
      <c r="D3" s="11"/>
      <c r="E3" s="11"/>
      <c r="F3" s="11"/>
      <c r="G3" s="11"/>
      <c r="H3" s="11"/>
      <c r="I3" s="11"/>
      <c r="J3" s="11"/>
      <c r="K3" s="11"/>
      <c r="L3" s="11"/>
      <c r="N3" s="16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3" ht="12" customHeight="1">
      <c r="C4" s="18"/>
      <c r="D4" s="18"/>
      <c r="E4" s="262" t="s">
        <v>6</v>
      </c>
      <c r="F4" s="262"/>
      <c r="G4" s="262"/>
      <c r="H4" s="18"/>
      <c r="I4" s="18"/>
      <c r="J4" s="18" t="s">
        <v>120</v>
      </c>
      <c r="K4" s="18"/>
      <c r="L4" s="18"/>
      <c r="N4" s="16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33" ht="12" customHeight="1">
      <c r="C5" s="18"/>
      <c r="D5" s="19"/>
      <c r="E5" s="257" t="s">
        <v>0</v>
      </c>
      <c r="F5" s="257"/>
      <c r="G5" s="257"/>
      <c r="H5" s="19"/>
      <c r="I5" s="20"/>
      <c r="J5" s="20" t="s">
        <v>0</v>
      </c>
      <c r="K5" s="20"/>
      <c r="L5" s="18"/>
      <c r="N5" s="16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33" ht="12" customHeight="1">
      <c r="B6" s="7"/>
      <c r="C6" s="221" t="s">
        <v>7</v>
      </c>
      <c r="D6" s="21"/>
      <c r="E6" s="222">
        <v>2020</v>
      </c>
      <c r="F6" s="222"/>
      <c r="G6" s="222">
        <v>2019</v>
      </c>
      <c r="H6" s="24"/>
      <c r="I6" s="222">
        <v>2020</v>
      </c>
      <c r="J6" s="222"/>
      <c r="K6" s="222">
        <v>2019</v>
      </c>
      <c r="L6" s="24"/>
      <c r="N6" s="16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3" ht="12" customHeight="1">
      <c r="B7" s="7"/>
      <c r="C7" s="159" t="s">
        <v>19</v>
      </c>
      <c r="E7" s="102">
        <f>'IS and OCI'!G22</f>
        <v>-52.87543335000003</v>
      </c>
      <c r="F7" s="102"/>
      <c r="G7" s="102">
        <v>28.481199609999965</v>
      </c>
      <c r="H7" s="102"/>
      <c r="I7" s="102">
        <v>-306.44128588720434</v>
      </c>
      <c r="J7" s="102"/>
      <c r="K7" s="102">
        <v>-37.567136419999954</v>
      </c>
      <c r="L7" s="102"/>
      <c r="N7" s="16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02"/>
      <c r="AE7" s="211"/>
      <c r="AG7" s="202"/>
    </row>
    <row r="8" spans="1:33" ht="12" customHeight="1">
      <c r="B8" s="7"/>
      <c r="C8" s="160" t="s">
        <v>230</v>
      </c>
      <c r="E8" s="102">
        <f>-'IS and OCI'!G13-'IS and OCI'!G14-'IS and OCI'!G15</f>
        <v>178.4</v>
      </c>
      <c r="F8" s="102"/>
      <c r="G8" s="102">
        <v>185</v>
      </c>
      <c r="H8" s="102"/>
      <c r="I8" s="102">
        <v>463.1</v>
      </c>
      <c r="J8" s="102"/>
      <c r="K8" s="102">
        <v>553.19999999999993</v>
      </c>
      <c r="L8" s="102"/>
      <c r="N8" s="16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202"/>
      <c r="AE8" s="211"/>
      <c r="AG8" s="202"/>
    </row>
    <row r="9" spans="1:33" ht="12" customHeight="1">
      <c r="B9" s="7"/>
      <c r="C9" s="160" t="s">
        <v>158</v>
      </c>
      <c r="E9" s="102">
        <f>-'IS and OCI'!G19</f>
        <v>3.2</v>
      </c>
      <c r="F9" s="102"/>
      <c r="G9" s="102">
        <v>6.4</v>
      </c>
      <c r="H9" s="102"/>
      <c r="I9" s="102">
        <v>30</v>
      </c>
      <c r="J9" s="102"/>
      <c r="K9" s="102">
        <v>20.100000000000001</v>
      </c>
      <c r="L9" s="102"/>
      <c r="N9" s="16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02"/>
      <c r="AE9" s="211"/>
      <c r="AG9" s="202"/>
    </row>
    <row r="10" spans="1:33" ht="12" customHeight="1">
      <c r="B10" s="7"/>
      <c r="C10" s="160" t="s">
        <v>17</v>
      </c>
      <c r="E10" s="102">
        <v>20.5</v>
      </c>
      <c r="F10" s="102"/>
      <c r="G10" s="102">
        <v>16</v>
      </c>
      <c r="H10" s="102"/>
      <c r="I10" s="102">
        <v>78.400000000000006</v>
      </c>
      <c r="J10" s="102"/>
      <c r="K10" s="102">
        <v>67.5</v>
      </c>
      <c r="L10" s="102"/>
      <c r="N10" s="16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02"/>
      <c r="AE10" s="211"/>
      <c r="AG10" s="202"/>
    </row>
    <row r="11" spans="1:33" ht="12" customHeight="1">
      <c r="B11" s="7"/>
      <c r="C11" s="160" t="s">
        <v>159</v>
      </c>
      <c r="E11" s="102">
        <v>-0.3</v>
      </c>
      <c r="F11" s="102"/>
      <c r="G11" s="102">
        <v>0</v>
      </c>
      <c r="H11" s="102"/>
      <c r="I11" s="102">
        <v>0</v>
      </c>
      <c r="J11" s="102"/>
      <c r="K11" s="102">
        <v>-1.5</v>
      </c>
      <c r="L11" s="102"/>
      <c r="N11" s="16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02"/>
      <c r="AE11" s="211"/>
      <c r="AG11" s="202"/>
    </row>
    <row r="12" spans="1:33" ht="12" customHeight="1">
      <c r="B12" s="7"/>
      <c r="C12" s="160" t="s">
        <v>160</v>
      </c>
      <c r="E12" s="102">
        <v>-8</v>
      </c>
      <c r="F12" s="102"/>
      <c r="G12" s="102">
        <v>-8.5</v>
      </c>
      <c r="H12" s="102"/>
      <c r="I12" s="102">
        <v>-26.799999999999997</v>
      </c>
      <c r="J12" s="102"/>
      <c r="K12" s="102">
        <v>-37.200000000000003</v>
      </c>
      <c r="L12" s="102"/>
      <c r="N12" s="16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02"/>
      <c r="AE12" s="211"/>
      <c r="AG12" s="202"/>
    </row>
    <row r="13" spans="1:33" ht="12" customHeight="1">
      <c r="B13" s="7"/>
      <c r="C13" s="160" t="s">
        <v>161</v>
      </c>
      <c r="E13" s="102">
        <v>6.2</v>
      </c>
      <c r="F13" s="102"/>
      <c r="G13" s="102">
        <v>2.2000000000000002</v>
      </c>
      <c r="H13" s="102"/>
      <c r="I13" s="102">
        <v>2.3000000000000007</v>
      </c>
      <c r="J13" s="102"/>
      <c r="K13" s="102">
        <v>1.3000000000000003</v>
      </c>
      <c r="L13" s="102"/>
      <c r="N13" s="16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02"/>
      <c r="AE13" s="211"/>
      <c r="AG13" s="202"/>
    </row>
    <row r="14" spans="1:33" ht="12" customHeight="1">
      <c r="C14" s="160" t="s">
        <v>248</v>
      </c>
      <c r="E14" s="102">
        <v>-86.3</v>
      </c>
      <c r="F14" s="102"/>
      <c r="G14" s="102">
        <v>-152.69999999999999</v>
      </c>
      <c r="H14" s="102"/>
      <c r="I14" s="102">
        <v>127.60000000000001</v>
      </c>
      <c r="J14" s="102"/>
      <c r="K14" s="102">
        <v>-63.699999999999989</v>
      </c>
      <c r="L14" s="102"/>
      <c r="N14" s="16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202"/>
      <c r="AE14" s="211"/>
      <c r="AG14" s="202"/>
    </row>
    <row r="15" spans="1:33" ht="12" customHeight="1">
      <c r="C15" s="160" t="s">
        <v>162</v>
      </c>
      <c r="E15" s="102">
        <v>6.1</v>
      </c>
      <c r="F15" s="102"/>
      <c r="G15" s="102">
        <v>11.5</v>
      </c>
      <c r="H15" s="102"/>
      <c r="I15" s="102">
        <v>64.8</v>
      </c>
      <c r="J15" s="102"/>
      <c r="K15" s="102">
        <v>-36.700000000000003</v>
      </c>
      <c r="L15" s="102"/>
      <c r="N15" s="16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02"/>
      <c r="AE15" s="211"/>
      <c r="AG15" s="202"/>
    </row>
    <row r="16" spans="1:33" ht="12" customHeight="1">
      <c r="C16" s="160" t="s">
        <v>163</v>
      </c>
      <c r="E16" s="102">
        <v>-3.6</v>
      </c>
      <c r="F16" s="102"/>
      <c r="G16" s="102">
        <v>-6.5</v>
      </c>
      <c r="H16" s="102"/>
      <c r="I16" s="102">
        <v>-23.1</v>
      </c>
      <c r="J16" s="102"/>
      <c r="K16" s="102">
        <v>-2.8</v>
      </c>
      <c r="L16" s="102"/>
      <c r="N16" s="16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02"/>
      <c r="AE16" s="211"/>
      <c r="AG16" s="202"/>
    </row>
    <row r="17" spans="3:33" ht="12" customHeight="1">
      <c r="C17" s="160" t="s">
        <v>164</v>
      </c>
      <c r="E17" s="102">
        <v>-13.2</v>
      </c>
      <c r="F17" s="102"/>
      <c r="G17" s="102">
        <v>10.199999999999989</v>
      </c>
      <c r="H17" s="102"/>
      <c r="I17" s="102">
        <v>-47.199999999999996</v>
      </c>
      <c r="J17" s="102"/>
      <c r="K17" s="102">
        <v>-0.99999999999990763</v>
      </c>
      <c r="L17" s="102"/>
      <c r="N17" s="16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02"/>
      <c r="AE17" s="211"/>
      <c r="AG17" s="202"/>
    </row>
    <row r="18" spans="3:33" ht="12" customHeight="1">
      <c r="C18" s="160" t="s">
        <v>165</v>
      </c>
      <c r="E18" s="102">
        <f>2.7+0.1+4.2</f>
        <v>7</v>
      </c>
      <c r="F18" s="102"/>
      <c r="G18" s="102">
        <v>2.7</v>
      </c>
      <c r="H18" s="102"/>
      <c r="I18" s="102">
        <v>3.8</v>
      </c>
      <c r="J18" s="102"/>
      <c r="K18" s="102">
        <v>12.7</v>
      </c>
      <c r="L18" s="102"/>
      <c r="N18" s="16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02"/>
      <c r="AE18" s="211"/>
      <c r="AG18" s="202"/>
    </row>
    <row r="19" spans="3:33" ht="12" customHeight="1">
      <c r="C19" s="161" t="s">
        <v>115</v>
      </c>
      <c r="E19" s="103">
        <f>SUM(E7:E18)</f>
        <v>57.124566649999934</v>
      </c>
      <c r="F19" s="102"/>
      <c r="G19" s="103">
        <v>94.781199609999973</v>
      </c>
      <c r="H19" s="102"/>
      <c r="I19" s="103">
        <f>SUM(I7:I18)</f>
        <v>366.45871411279569</v>
      </c>
      <c r="J19" s="102"/>
      <c r="K19" s="103">
        <v>474.33286357999998</v>
      </c>
      <c r="L19" s="102"/>
      <c r="N19" s="16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202"/>
      <c r="AE19" s="211"/>
      <c r="AG19" s="202"/>
    </row>
    <row r="20" spans="3:33" ht="12" customHeight="1">
      <c r="C20" s="160" t="s">
        <v>166</v>
      </c>
      <c r="E20" s="102">
        <v>-33</v>
      </c>
      <c r="F20" s="102"/>
      <c r="G20" s="102">
        <v>-41.3</v>
      </c>
      <c r="H20" s="102"/>
      <c r="I20" s="102">
        <v>-222.10000000000002</v>
      </c>
      <c r="J20" s="102"/>
      <c r="K20" s="102">
        <v>-244.8</v>
      </c>
      <c r="L20" s="102"/>
      <c r="N20" s="16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202"/>
      <c r="AE20" s="211"/>
      <c r="AG20" s="202"/>
    </row>
    <row r="21" spans="3:33" ht="12" customHeight="1">
      <c r="C21" s="160" t="s">
        <v>103</v>
      </c>
      <c r="E21" s="102">
        <v>-9</v>
      </c>
      <c r="F21" s="102"/>
      <c r="G21" s="102">
        <v>-11.600000000000003</v>
      </c>
      <c r="H21" s="102"/>
      <c r="I21" s="102">
        <v>-32.799999999999997</v>
      </c>
      <c r="J21" s="102"/>
      <c r="K21" s="102">
        <v>-61.999999999999993</v>
      </c>
      <c r="L21" s="102"/>
      <c r="N21" s="16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02"/>
      <c r="AE21" s="211"/>
      <c r="AG21" s="202"/>
    </row>
    <row r="22" spans="3:33" ht="12" customHeight="1">
      <c r="C22" s="160" t="s">
        <v>167</v>
      </c>
      <c r="E22" s="102">
        <v>-1.8</v>
      </c>
      <c r="F22" s="102"/>
      <c r="G22" s="102">
        <v>-3.2</v>
      </c>
      <c r="H22" s="102"/>
      <c r="I22" s="102">
        <v>-8.6</v>
      </c>
      <c r="J22" s="102"/>
      <c r="K22" s="102">
        <v>-15.399999999999999</v>
      </c>
      <c r="L22" s="102"/>
      <c r="N22" s="16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2"/>
      <c r="AE22" s="211"/>
      <c r="AG22" s="202"/>
    </row>
    <row r="23" spans="3:33" ht="12" customHeight="1">
      <c r="C23" s="160" t="s">
        <v>246</v>
      </c>
      <c r="E23" s="102">
        <v>0</v>
      </c>
      <c r="F23" s="102"/>
      <c r="G23" s="102">
        <v>0</v>
      </c>
      <c r="H23" s="102"/>
      <c r="I23" s="102">
        <v>0</v>
      </c>
      <c r="J23" s="102"/>
      <c r="K23" s="102">
        <v>-0.5</v>
      </c>
      <c r="L23" s="102"/>
      <c r="N23" s="16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02"/>
      <c r="AE23" s="211"/>
      <c r="AG23" s="202"/>
    </row>
    <row r="24" spans="3:33" ht="12" customHeight="1">
      <c r="C24" s="65" t="s">
        <v>168</v>
      </c>
      <c r="E24" s="102">
        <v>1.5</v>
      </c>
      <c r="F24" s="102"/>
      <c r="G24" s="102">
        <v>0.2</v>
      </c>
      <c r="H24" s="102"/>
      <c r="I24" s="102">
        <v>26.599999999999998</v>
      </c>
      <c r="J24" s="102"/>
      <c r="K24" s="102">
        <v>70.199999999999989</v>
      </c>
      <c r="L24" s="102"/>
      <c r="N24" s="16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2"/>
      <c r="AE24" s="211"/>
      <c r="AG24" s="202"/>
    </row>
    <row r="25" spans="3:33" ht="12" customHeight="1">
      <c r="C25" s="65" t="s">
        <v>276</v>
      </c>
      <c r="E25" s="102">
        <v>-17.7</v>
      </c>
      <c r="F25" s="102"/>
      <c r="G25" s="102">
        <v>0</v>
      </c>
      <c r="H25" s="102"/>
      <c r="I25" s="102">
        <f>+E25</f>
        <v>-17.7</v>
      </c>
      <c r="J25" s="102"/>
      <c r="K25" s="102">
        <v>0</v>
      </c>
      <c r="L25" s="102"/>
      <c r="N25" s="16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02"/>
      <c r="AE25" s="211"/>
      <c r="AG25" s="202"/>
    </row>
    <row r="26" spans="3:33" ht="12" customHeight="1">
      <c r="C26" s="161" t="s">
        <v>169</v>
      </c>
      <c r="E26" s="103">
        <f>SUM(E20:E25)</f>
        <v>-60</v>
      </c>
      <c r="F26" s="102"/>
      <c r="G26" s="103">
        <v>-55.9</v>
      </c>
      <c r="H26" s="102"/>
      <c r="I26" s="103">
        <f>SUM(I20:I25)</f>
        <v>-254.60000000000005</v>
      </c>
      <c r="J26" s="102"/>
      <c r="K26" s="103">
        <v>-252.5</v>
      </c>
      <c r="L26" s="102"/>
      <c r="N26" s="16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02"/>
      <c r="AE26" s="211"/>
      <c r="AG26" s="202"/>
    </row>
    <row r="27" spans="3:33" ht="12" customHeight="1">
      <c r="C27" s="241" t="s">
        <v>258</v>
      </c>
      <c r="E27" s="102">
        <v>0</v>
      </c>
      <c r="F27" s="102"/>
      <c r="G27" s="99">
        <v>0</v>
      </c>
      <c r="H27" s="102"/>
      <c r="I27" s="102">
        <v>124.2</v>
      </c>
      <c r="J27" s="102"/>
      <c r="K27" s="99">
        <v>0</v>
      </c>
      <c r="L27" s="102"/>
      <c r="N27" s="16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02"/>
      <c r="AE27" s="211"/>
      <c r="AG27" s="202"/>
    </row>
    <row r="28" spans="3:33" ht="12" customHeight="1">
      <c r="C28" s="160" t="s">
        <v>232</v>
      </c>
      <c r="E28" s="102">
        <v>-19.100000000000001</v>
      </c>
      <c r="F28" s="102"/>
      <c r="G28" s="102">
        <v>-18</v>
      </c>
      <c r="H28" s="102"/>
      <c r="I28" s="102">
        <v>-73.7</v>
      </c>
      <c r="J28" s="102"/>
      <c r="K28" s="102">
        <v>-60.9</v>
      </c>
      <c r="L28" s="102"/>
      <c r="N28" s="16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202"/>
      <c r="AE28" s="211"/>
      <c r="AG28" s="202"/>
    </row>
    <row r="29" spans="3:33" ht="12" customHeight="1">
      <c r="C29" s="160" t="s">
        <v>188</v>
      </c>
      <c r="E29" s="102">
        <v>0</v>
      </c>
      <c r="F29" s="102"/>
      <c r="G29" s="102">
        <v>-12.7</v>
      </c>
      <c r="H29" s="102"/>
      <c r="I29" s="102">
        <v>-240.3</v>
      </c>
      <c r="J29" s="102"/>
      <c r="K29" s="102">
        <v>-51.2</v>
      </c>
      <c r="L29" s="102"/>
      <c r="N29" s="16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02"/>
      <c r="AE29" s="211"/>
      <c r="AG29" s="202"/>
    </row>
    <row r="30" spans="3:33" ht="12" customHeight="1">
      <c r="C30" s="160" t="s">
        <v>170</v>
      </c>
      <c r="E30" s="102">
        <v>0</v>
      </c>
      <c r="F30" s="102"/>
      <c r="G30" s="102">
        <v>10</v>
      </c>
      <c r="H30" s="102"/>
      <c r="I30" s="102">
        <v>170</v>
      </c>
      <c r="J30" s="102"/>
      <c r="K30" s="102">
        <v>-85</v>
      </c>
      <c r="L30" s="102"/>
      <c r="N30" s="16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02"/>
      <c r="AE30" s="211"/>
      <c r="AG30" s="202"/>
    </row>
    <row r="31" spans="3:33" ht="12" customHeight="1">
      <c r="C31" s="160" t="s">
        <v>259</v>
      </c>
      <c r="E31" s="102">
        <v>0</v>
      </c>
      <c r="F31" s="102"/>
      <c r="G31" s="102">
        <v>0</v>
      </c>
      <c r="H31" s="102"/>
      <c r="I31" s="102">
        <v>91.9</v>
      </c>
      <c r="J31" s="102"/>
      <c r="K31" s="102">
        <v>0</v>
      </c>
      <c r="L31" s="102"/>
      <c r="N31" s="16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202"/>
      <c r="AE31" s="211"/>
      <c r="AG31" s="202"/>
    </row>
    <row r="32" spans="3:33" ht="12" customHeight="1">
      <c r="C32" s="160" t="s">
        <v>231</v>
      </c>
      <c r="E32" s="102">
        <v>-10.4</v>
      </c>
      <c r="F32" s="102"/>
      <c r="G32" s="102">
        <v>-10.4</v>
      </c>
      <c r="H32" s="102"/>
      <c r="I32" s="102">
        <v>-43.1</v>
      </c>
      <c r="J32" s="102"/>
      <c r="K32" s="102">
        <v>-44.8</v>
      </c>
      <c r="L32" s="102"/>
      <c r="N32" s="16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02"/>
      <c r="AE32" s="211"/>
      <c r="AG32" s="202"/>
    </row>
    <row r="33" spans="3:33" ht="12" customHeight="1">
      <c r="C33" s="160" t="s">
        <v>218</v>
      </c>
      <c r="E33" s="102">
        <v>-2.4</v>
      </c>
      <c r="F33" s="102"/>
      <c r="G33" s="102">
        <v>-3.2</v>
      </c>
      <c r="H33" s="102"/>
      <c r="I33" s="102">
        <v>-10.700000000000001</v>
      </c>
      <c r="J33" s="102"/>
      <c r="K33" s="102">
        <v>-13.8</v>
      </c>
      <c r="L33" s="102"/>
      <c r="N33" s="16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02"/>
      <c r="AE33" s="211"/>
      <c r="AG33" s="202"/>
    </row>
    <row r="34" spans="3:33" ht="12" customHeight="1">
      <c r="C34" s="255" t="s">
        <v>270</v>
      </c>
      <c r="E34" s="102">
        <v>-2.2000000000000002</v>
      </c>
      <c r="F34" s="102"/>
      <c r="G34" s="102">
        <v>0</v>
      </c>
      <c r="H34" s="102"/>
      <c r="I34" s="102">
        <v>-14.100000000000001</v>
      </c>
      <c r="J34" s="102"/>
      <c r="K34" s="102">
        <v>0</v>
      </c>
      <c r="L34" s="102"/>
      <c r="N34" s="16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02"/>
      <c r="AE34" s="211"/>
      <c r="AG34" s="202"/>
    </row>
    <row r="35" spans="3:33" ht="12" customHeight="1">
      <c r="C35" s="161" t="s">
        <v>171</v>
      </c>
      <c r="E35" s="103">
        <f>SUM(E27:E34)</f>
        <v>-34.1</v>
      </c>
      <c r="F35" s="102"/>
      <c r="G35" s="103">
        <v>-34.300000000000004</v>
      </c>
      <c r="H35" s="102"/>
      <c r="I35" s="103">
        <f>SUM(I27:I34)</f>
        <v>4.1999999999999886</v>
      </c>
      <c r="J35" s="102"/>
      <c r="K35" s="103">
        <v>-255.7</v>
      </c>
      <c r="L35" s="102"/>
      <c r="N35" s="16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202"/>
      <c r="AE35" s="211"/>
      <c r="AG35" s="202"/>
    </row>
    <row r="36" spans="3:33" ht="12" customHeight="1">
      <c r="C36" s="160" t="s">
        <v>172</v>
      </c>
      <c r="E36" s="102">
        <f>+E19+E26+E35</f>
        <v>-36.975433350000067</v>
      </c>
      <c r="F36" s="102"/>
      <c r="G36" s="102">
        <v>4.5811996099999703</v>
      </c>
      <c r="H36" s="102"/>
      <c r="I36" s="102">
        <f>+I19+I26+I35</f>
        <v>116.05871411279563</v>
      </c>
      <c r="J36" s="102"/>
      <c r="K36" s="102">
        <v>-33.867136420000008</v>
      </c>
      <c r="L36" s="102"/>
      <c r="N36" s="16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02"/>
      <c r="AE36" s="211"/>
      <c r="AG36" s="202"/>
    </row>
    <row r="37" spans="3:33" ht="12" customHeight="1">
      <c r="C37" s="160" t="s">
        <v>173</v>
      </c>
      <c r="E37" s="102">
        <v>193.7</v>
      </c>
      <c r="F37" s="102"/>
      <c r="G37" s="102">
        <v>36</v>
      </c>
      <c r="H37" s="102"/>
      <c r="I37" s="102">
        <v>40.632863579999935</v>
      </c>
      <c r="J37" s="102"/>
      <c r="K37" s="102">
        <v>74.499999999999943</v>
      </c>
      <c r="L37" s="102"/>
      <c r="N37" s="16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02"/>
      <c r="AE37" s="211"/>
      <c r="AG37" s="202"/>
    </row>
    <row r="38" spans="3:33" ht="12" customHeight="1">
      <c r="C38" s="161" t="s">
        <v>174</v>
      </c>
      <c r="E38" s="103">
        <f>+E37+E36</f>
        <v>156.72456664999993</v>
      </c>
      <c r="F38" s="102"/>
      <c r="G38" s="103">
        <v>40.58119960999997</v>
      </c>
      <c r="H38" s="99"/>
      <c r="I38" s="103">
        <f>+I37+I36</f>
        <v>156.69157769279556</v>
      </c>
      <c r="J38" s="99"/>
      <c r="K38" s="103">
        <v>40.632863579999935</v>
      </c>
      <c r="L38" s="99"/>
      <c r="N38" s="16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02"/>
      <c r="AE38" s="211"/>
      <c r="AG38" s="202"/>
    </row>
    <row r="39" spans="3:33" ht="12" customHeight="1">
      <c r="F39" s="10"/>
      <c r="J39" s="10"/>
      <c r="N39" s="16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3:33" ht="12" customHeight="1">
      <c r="F40" s="10"/>
      <c r="J40" s="10"/>
      <c r="N40" s="16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3:33" ht="12" customHeight="1">
      <c r="F41" s="10"/>
      <c r="J41" s="10"/>
      <c r="N41" s="16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3:33" ht="12" customHeight="1">
      <c r="F42" s="10"/>
      <c r="J42" s="10"/>
      <c r="N42" s="16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3:33" ht="12" customHeight="1">
      <c r="F43" s="10"/>
      <c r="J43" s="10"/>
      <c r="N43" s="16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33" ht="12" customHeight="1">
      <c r="F44" s="10"/>
      <c r="J44" s="10"/>
      <c r="N44" s="16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33" ht="12" customHeight="1">
      <c r="C45" s="57"/>
      <c r="F45" s="10"/>
      <c r="J45" s="10"/>
      <c r="N45" s="16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33" ht="12" customHeight="1">
      <c r="C46" s="57"/>
      <c r="F46" s="10"/>
      <c r="J46" s="10"/>
      <c r="N46" s="16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33" ht="12" customHeight="1">
      <c r="J47" s="10"/>
      <c r="N47" s="16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33">
      <c r="N48" s="16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4:26">
      <c r="N49" s="16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4:26">
      <c r="N50" s="16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4:26">
      <c r="N51" s="16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4:26">
      <c r="N52" s="155"/>
    </row>
    <row r="53" spans="14:26">
      <c r="N53" s="155"/>
    </row>
    <row r="54" spans="14:26">
      <c r="N54" s="155"/>
    </row>
    <row r="55" spans="14:26">
      <c r="N55" s="155"/>
    </row>
    <row r="56" spans="14:26">
      <c r="N56" s="155"/>
    </row>
    <row r="57" spans="14:26">
      <c r="N57" s="155"/>
    </row>
    <row r="58" spans="14:26">
      <c r="N58" s="155"/>
    </row>
    <row r="59" spans="14:26">
      <c r="N59" s="155"/>
    </row>
    <row r="60" spans="14:26">
      <c r="N60" s="155"/>
    </row>
    <row r="61" spans="14:26">
      <c r="N61" s="155"/>
    </row>
    <row r="62" spans="14:26">
      <c r="N62" s="155"/>
    </row>
  </sheetData>
  <mergeCells count="3">
    <mergeCell ref="E4:G4"/>
    <mergeCell ref="E5:G5"/>
    <mergeCell ref="C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1:P68"/>
  <sheetViews>
    <sheetView showGridLines="0" zoomScaleNormal="100" workbookViewId="0">
      <selection activeCell="G21" sqref="G21"/>
    </sheetView>
  </sheetViews>
  <sheetFormatPr defaultColWidth="8.7109375" defaultRowHeight="12.75"/>
  <cols>
    <col min="1" max="2" width="8.7109375" style="4"/>
    <col min="3" max="3" width="74.710937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5" width="8.7109375" style="4"/>
    <col min="16" max="16" width="12.42578125" style="4" bestFit="1" customWidth="1"/>
    <col min="17" max="18" width="8.7109375" style="4"/>
    <col min="19" max="19" width="15.5703125" style="4" bestFit="1" customWidth="1"/>
    <col min="20" max="20" width="11.5703125" style="4" bestFit="1" customWidth="1"/>
    <col min="21" max="21" width="8.7109375" style="4"/>
    <col min="22" max="22" width="9.140625" style="4" customWidth="1"/>
    <col min="23" max="23" width="11.5703125" style="4" bestFit="1" customWidth="1"/>
    <col min="24" max="16384" width="8.7109375" style="4"/>
  </cols>
  <sheetData>
    <row r="1" spans="3:16" ht="12" customHeight="1">
      <c r="O1" s="213"/>
      <c r="P1" s="61"/>
    </row>
    <row r="2" spans="3:16" ht="12" customHeight="1">
      <c r="C2" s="233" t="s">
        <v>119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213"/>
      <c r="P2" s="61"/>
    </row>
    <row r="3" spans="3:16" ht="12" customHeight="1">
      <c r="C3" s="117"/>
      <c r="D3" s="117"/>
      <c r="E3" s="117"/>
      <c r="F3" s="117"/>
      <c r="G3" s="263" t="s">
        <v>6</v>
      </c>
      <c r="H3" s="263"/>
      <c r="I3" s="263"/>
      <c r="K3" s="263" t="s">
        <v>120</v>
      </c>
      <c r="L3" s="263"/>
      <c r="M3" s="263"/>
      <c r="O3" s="213"/>
      <c r="P3" s="61"/>
    </row>
    <row r="4" spans="3:16" ht="12" customHeight="1">
      <c r="C4" s="117"/>
      <c r="D4" s="117"/>
      <c r="E4" s="117"/>
      <c r="F4" s="117"/>
      <c r="G4" s="264" t="s">
        <v>0</v>
      </c>
      <c r="H4" s="264"/>
      <c r="I4" s="264"/>
      <c r="K4" s="264" t="s">
        <v>0</v>
      </c>
      <c r="L4" s="264"/>
      <c r="M4" s="264"/>
      <c r="O4" s="213"/>
      <c r="P4" s="61"/>
    </row>
    <row r="5" spans="3:16" ht="12" customHeight="1">
      <c r="C5" s="218" t="s">
        <v>121</v>
      </c>
      <c r="D5" s="138"/>
      <c r="E5" s="138"/>
      <c r="F5" s="117"/>
      <c r="G5" s="62">
        <v>2020</v>
      </c>
      <c r="H5" s="63"/>
      <c r="I5" s="64">
        <v>2019</v>
      </c>
      <c r="K5" s="53">
        <v>2020</v>
      </c>
      <c r="L5" s="53"/>
      <c r="M5" s="53">
        <v>2019</v>
      </c>
      <c r="O5" s="213"/>
      <c r="P5" s="61"/>
    </row>
    <row r="6" spans="3:16" ht="12" customHeight="1">
      <c r="C6" s="139" t="s">
        <v>2</v>
      </c>
      <c r="D6" s="65"/>
      <c r="E6" s="65"/>
      <c r="F6" s="57"/>
      <c r="G6" s="57"/>
      <c r="H6" s="111"/>
      <c r="I6" s="111"/>
      <c r="J6" s="111"/>
      <c r="K6" s="111"/>
      <c r="L6" s="111"/>
      <c r="M6" s="111"/>
      <c r="O6" s="213"/>
      <c r="P6" s="61"/>
    </row>
    <row r="7" spans="3:16" ht="12" customHeight="1">
      <c r="C7" s="69" t="s">
        <v>122</v>
      </c>
      <c r="E7" s="57"/>
      <c r="F7" s="57"/>
      <c r="G7" s="145"/>
      <c r="H7" s="111"/>
      <c r="I7" s="112"/>
      <c r="J7" s="111"/>
      <c r="K7" s="57"/>
      <c r="L7" s="111"/>
      <c r="M7" s="117"/>
      <c r="O7" s="213"/>
      <c r="P7" s="61"/>
    </row>
    <row r="8" spans="3:16" ht="12" customHeight="1">
      <c r="C8" s="57" t="s">
        <v>271</v>
      </c>
      <c r="E8" s="57"/>
      <c r="F8" s="57"/>
      <c r="G8" s="58">
        <v>172.8</v>
      </c>
      <c r="H8" s="58"/>
      <c r="I8" s="58">
        <f>+'Note 1 table'!F7</f>
        <v>288.39999999999998</v>
      </c>
      <c r="J8" s="58"/>
      <c r="K8" s="58">
        <v>595.9</v>
      </c>
      <c r="L8" s="58"/>
      <c r="M8" s="58">
        <f>+'Note 1 table'!F22</f>
        <v>880.1</v>
      </c>
      <c r="O8" s="213"/>
      <c r="P8" s="61"/>
    </row>
    <row r="9" spans="3:16" ht="12" customHeight="1">
      <c r="C9" s="57" t="s">
        <v>260</v>
      </c>
      <c r="E9" s="57"/>
      <c r="F9" s="57"/>
      <c r="G9" s="58">
        <f>SUM('Note 1 table'!E7:E11)</f>
        <v>129.6</v>
      </c>
      <c r="H9" s="58"/>
      <c r="I9" s="58">
        <f>SUM('Note 1 table'!F7:F11)</f>
        <v>194.1</v>
      </c>
      <c r="J9" s="58"/>
      <c r="K9" s="58">
        <f>SUM('Note 1 table'!E22:E26)</f>
        <v>397.7</v>
      </c>
      <c r="L9" s="58"/>
      <c r="M9" s="58">
        <f>SUM('Note 1 table'!F22:F26)</f>
        <v>556.1</v>
      </c>
      <c r="O9" s="213"/>
      <c r="P9" s="61"/>
    </row>
    <row r="10" spans="3:16" ht="12" customHeight="1">
      <c r="C10" s="57" t="s">
        <v>26</v>
      </c>
      <c r="E10" s="57"/>
      <c r="F10" s="57"/>
      <c r="G10" s="58">
        <f>+'Note 1 table'!E14</f>
        <v>20.399999999999991</v>
      </c>
      <c r="H10" s="58"/>
      <c r="I10" s="58">
        <f>+'Note 1 table'!F14</f>
        <v>70.099999999999994</v>
      </c>
      <c r="J10" s="58"/>
      <c r="K10" s="58">
        <f>+'Note 1 table'!E29</f>
        <v>12.199999999999974</v>
      </c>
      <c r="L10" s="58"/>
      <c r="M10" s="58">
        <f>+'Note 1 table'!F29</f>
        <v>96.40000000000002</v>
      </c>
      <c r="O10" s="213"/>
      <c r="P10" s="61"/>
    </row>
    <row r="11" spans="3:16" ht="12" customHeight="1">
      <c r="C11" s="57"/>
      <c r="E11" s="57"/>
      <c r="F11" s="57"/>
      <c r="G11" s="58"/>
      <c r="H11" s="58"/>
      <c r="I11" s="58"/>
      <c r="J11" s="58"/>
      <c r="K11" s="58"/>
      <c r="L11" s="58"/>
      <c r="M11" s="58"/>
      <c r="O11" s="213"/>
      <c r="P11" s="61"/>
    </row>
    <row r="12" spans="3:16" ht="12" customHeight="1">
      <c r="C12" s="69" t="s">
        <v>194</v>
      </c>
      <c r="E12" s="57"/>
      <c r="F12" s="57"/>
      <c r="G12" s="58"/>
      <c r="H12" s="58"/>
      <c r="I12" s="58"/>
      <c r="J12" s="58"/>
      <c r="K12" s="58"/>
      <c r="L12" s="58"/>
      <c r="M12" s="58"/>
      <c r="O12" s="213"/>
      <c r="P12" s="61"/>
    </row>
    <row r="13" spans="3:16" ht="12" customHeight="1">
      <c r="C13" s="65" t="s">
        <v>265</v>
      </c>
      <c r="E13" s="57"/>
      <c r="F13" s="57"/>
      <c r="G13" s="58">
        <v>207.7</v>
      </c>
      <c r="H13" s="58"/>
      <c r="I13" s="58">
        <f>+'IS and OCI'!I8</f>
        <v>332.59999999999997</v>
      </c>
      <c r="J13" s="58"/>
      <c r="K13" s="58">
        <v>512</v>
      </c>
      <c r="L13" s="58"/>
      <c r="M13" s="58">
        <f>+'IS and OCI'!M8</f>
        <v>930.8</v>
      </c>
      <c r="O13" s="213"/>
      <c r="P13" s="61"/>
    </row>
    <row r="14" spans="3:16" ht="12" customHeight="1">
      <c r="C14" s="57" t="s">
        <v>123</v>
      </c>
      <c r="E14" s="57"/>
      <c r="F14" s="57"/>
      <c r="G14" s="58">
        <f>+'IS and OCI'!G18</f>
        <v>-21.575433350000026</v>
      </c>
      <c r="H14" s="58"/>
      <c r="I14" s="58">
        <f>+'IS and OCI'!I18</f>
        <v>54.181199609999965</v>
      </c>
      <c r="J14" s="58"/>
      <c r="K14" s="58">
        <f>+'IS and OCI'!K18</f>
        <v>-188.04128588720425</v>
      </c>
      <c r="L14" s="58"/>
      <c r="M14" s="58">
        <f>+'IS and OCI'!M18</f>
        <v>54.632863580000048</v>
      </c>
      <c r="O14" s="213"/>
      <c r="P14" s="61"/>
    </row>
    <row r="15" spans="3:16" ht="12" customHeight="1">
      <c r="C15" s="57" t="s">
        <v>262</v>
      </c>
      <c r="E15" s="57"/>
      <c r="F15" s="57"/>
      <c r="G15" s="58">
        <f>+SUM('IS and OCI'!G19:G21)</f>
        <v>-31.299999999999997</v>
      </c>
      <c r="H15" s="58"/>
      <c r="I15" s="58">
        <f>SUM('IS and OCI'!I19:I21)</f>
        <v>-25.7</v>
      </c>
      <c r="J15" s="58"/>
      <c r="K15" s="58">
        <f>+SUM('IS and OCI'!K19:K21)</f>
        <v>-118.4</v>
      </c>
      <c r="L15" s="58"/>
      <c r="M15" s="58">
        <f>SUM('IS and OCI'!M19:M21)</f>
        <v>-92.199999999999989</v>
      </c>
      <c r="O15" s="213"/>
      <c r="P15" s="61"/>
    </row>
    <row r="16" spans="3:16" ht="12" customHeight="1">
      <c r="C16" s="57" t="s">
        <v>19</v>
      </c>
      <c r="E16" s="57"/>
      <c r="F16" s="57"/>
      <c r="G16" s="58">
        <f>+'IS and OCI'!G22</f>
        <v>-52.87543335000003</v>
      </c>
      <c r="H16" s="58"/>
      <c r="I16" s="58">
        <f>+'IS and OCI'!I22</f>
        <v>28.481199609999965</v>
      </c>
      <c r="J16" s="58"/>
      <c r="K16" s="58">
        <f>+'IS and OCI'!K22</f>
        <v>-306.44128588720423</v>
      </c>
      <c r="L16" s="58"/>
      <c r="M16" s="58">
        <f>+'IS and OCI'!M22</f>
        <v>-37.567136419999954</v>
      </c>
      <c r="O16" s="213"/>
      <c r="P16" s="61"/>
    </row>
    <row r="17" spans="3:16" ht="12" customHeight="1">
      <c r="C17" s="57" t="s">
        <v>124</v>
      </c>
      <c r="E17" s="57"/>
      <c r="F17" s="57"/>
      <c r="G17" s="58">
        <f>+'IS and OCI'!G23</f>
        <v>-7.4</v>
      </c>
      <c r="H17" s="58"/>
      <c r="I17" s="58">
        <f>+'IS and OCI'!I23</f>
        <v>-17.8</v>
      </c>
      <c r="J17" s="58"/>
      <c r="K17" s="58">
        <f>+'IS and OCI'!K23</f>
        <v>-15.1</v>
      </c>
      <c r="L17" s="58"/>
      <c r="M17" s="58">
        <f>+'IS and OCI'!M23</f>
        <v>-34.1</v>
      </c>
      <c r="O17" s="213"/>
      <c r="P17" s="61"/>
    </row>
    <row r="18" spans="3:16" ht="12" customHeight="1">
      <c r="C18" s="57" t="s">
        <v>114</v>
      </c>
      <c r="E18" s="57"/>
      <c r="F18" s="57"/>
      <c r="G18" s="58">
        <f>+'IS and OCI'!G24</f>
        <v>-60.275433350000029</v>
      </c>
      <c r="H18" s="58"/>
      <c r="I18" s="58">
        <f>+'IS and OCI'!I24</f>
        <v>10.681199609999965</v>
      </c>
      <c r="J18" s="58"/>
      <c r="K18" s="58">
        <f>+'IS and OCI'!K24</f>
        <v>-321.54128588720425</v>
      </c>
      <c r="L18" s="58"/>
      <c r="M18" s="58">
        <f>+'IS and OCI'!M24</f>
        <v>-71.667136419999963</v>
      </c>
      <c r="O18" s="213"/>
      <c r="P18" s="61"/>
    </row>
    <row r="19" spans="3:16" ht="12" customHeight="1">
      <c r="C19" s="57" t="s">
        <v>116</v>
      </c>
      <c r="E19" s="57"/>
      <c r="F19" s="57"/>
      <c r="G19" s="140">
        <f>+'IS and OCI'!G33</f>
        <v>-0.15663434193664311</v>
      </c>
      <c r="H19" s="140"/>
      <c r="I19" s="140">
        <f>+'IS and OCI'!I33</f>
        <v>3.1345547743965994E-2</v>
      </c>
      <c r="J19" s="140"/>
      <c r="K19" s="140">
        <f>+'IS and OCI'!K33</f>
        <v>-0.84502534665704099</v>
      </c>
      <c r="L19" s="140"/>
      <c r="M19" s="140">
        <f>+'IS and OCI'!M33</f>
        <v>-0.21043482808019348</v>
      </c>
      <c r="O19" s="213"/>
      <c r="P19" s="61"/>
    </row>
    <row r="20" spans="3:16" ht="12" customHeight="1">
      <c r="C20" s="69"/>
      <c r="E20" s="57"/>
      <c r="F20" s="57"/>
      <c r="G20" s="57"/>
      <c r="H20" s="58"/>
      <c r="I20" s="58"/>
      <c r="J20" s="58"/>
      <c r="K20" s="58"/>
      <c r="L20" s="58"/>
      <c r="M20" s="58"/>
      <c r="O20" s="213"/>
      <c r="P20" s="61"/>
    </row>
    <row r="21" spans="3:16" ht="12" customHeight="1">
      <c r="C21" s="69" t="s">
        <v>191</v>
      </c>
      <c r="E21" s="57"/>
      <c r="F21" s="57"/>
      <c r="G21" s="117"/>
      <c r="H21" s="58"/>
      <c r="I21" s="58"/>
      <c r="J21" s="58"/>
      <c r="K21" s="58"/>
      <c r="L21" s="58"/>
      <c r="M21" s="58"/>
      <c r="O21" s="213"/>
      <c r="P21" s="61"/>
    </row>
    <row r="22" spans="3:16" ht="12" customHeight="1">
      <c r="C22" s="57" t="s">
        <v>115</v>
      </c>
      <c r="E22" s="57"/>
      <c r="F22" s="57"/>
      <c r="G22" s="125">
        <f>+CF!E19</f>
        <v>57.124566649999934</v>
      </c>
      <c r="H22" s="58"/>
      <c r="I22" s="58">
        <f>+CF!G19</f>
        <v>94.781199609999973</v>
      </c>
      <c r="J22" s="58"/>
      <c r="K22" s="125">
        <f>+CF!I19</f>
        <v>366.45871411279569</v>
      </c>
      <c r="L22" s="58"/>
      <c r="M22" s="58">
        <f>+CF!K19</f>
        <v>474.33286357999998</v>
      </c>
      <c r="O22" s="213"/>
      <c r="P22" s="61"/>
    </row>
    <row r="23" spans="3:16" ht="12" customHeight="1">
      <c r="C23" s="57" t="s">
        <v>27</v>
      </c>
      <c r="E23" s="57"/>
      <c r="F23" s="57"/>
      <c r="G23" s="58">
        <v>33</v>
      </c>
      <c r="H23" s="58"/>
      <c r="I23" s="58">
        <f>+Notes!I159</f>
        <v>41.3</v>
      </c>
      <c r="J23" s="58"/>
      <c r="K23" s="58">
        <v>222.3</v>
      </c>
      <c r="L23" s="58"/>
      <c r="M23" s="58">
        <f>+Notes!L159</f>
        <v>244.8</v>
      </c>
      <c r="O23" s="213"/>
      <c r="P23" s="61"/>
    </row>
    <row r="24" spans="3:16" ht="12" customHeight="1">
      <c r="C24" s="57" t="s">
        <v>117</v>
      </c>
      <c r="E24" s="57"/>
      <c r="F24" s="57"/>
      <c r="G24" s="58">
        <f>+Notes!H131</f>
        <v>11.399999999999999</v>
      </c>
      <c r="H24" s="58"/>
      <c r="I24" s="58">
        <f>+Notes!I131</f>
        <v>17.700000000000003</v>
      </c>
      <c r="J24" s="58"/>
      <c r="K24" s="58">
        <f>+Notes!K131</f>
        <v>36.1</v>
      </c>
      <c r="L24" s="58"/>
      <c r="M24" s="58">
        <f>+Notes!L131</f>
        <v>59.099999999999994</v>
      </c>
      <c r="O24" s="213"/>
      <c r="P24" s="61"/>
    </row>
    <row r="25" spans="3:16" ht="12" customHeight="1">
      <c r="C25" s="57" t="s">
        <v>125</v>
      </c>
      <c r="E25" s="57"/>
      <c r="F25" s="57"/>
      <c r="G25" s="58">
        <f>+BS!G21</f>
        <v>2093.7999999999997</v>
      </c>
      <c r="H25" s="58"/>
      <c r="I25" s="58">
        <f>+BS!I21</f>
        <v>2301.6999999999998</v>
      </c>
      <c r="J25" s="58"/>
      <c r="K25" s="58">
        <f>+G25</f>
        <v>2093.7999999999997</v>
      </c>
      <c r="L25" s="58"/>
      <c r="M25" s="58">
        <f>+I25</f>
        <v>2301.6999999999998</v>
      </c>
      <c r="N25" s="67"/>
      <c r="O25" s="213"/>
      <c r="P25" s="61"/>
    </row>
    <row r="26" spans="3:16" ht="12" customHeight="1">
      <c r="C26" s="57" t="s">
        <v>36</v>
      </c>
      <c r="E26" s="57"/>
      <c r="F26" s="57"/>
      <c r="G26" s="58">
        <f>+BS!G8</f>
        <v>156.69999999999999</v>
      </c>
      <c r="H26" s="58"/>
      <c r="I26" s="58">
        <f>+BS!I8</f>
        <v>40.6</v>
      </c>
      <c r="J26" s="58"/>
      <c r="K26" s="58">
        <f>+G26</f>
        <v>156.69999999999999</v>
      </c>
      <c r="L26" s="58"/>
      <c r="M26" s="58">
        <f>+I26</f>
        <v>40.6</v>
      </c>
      <c r="N26" s="67"/>
      <c r="O26" s="213"/>
      <c r="P26" s="61"/>
    </row>
    <row r="27" spans="3:16" ht="12" customHeight="1">
      <c r="C27" s="57" t="s">
        <v>250</v>
      </c>
      <c r="D27" s="170"/>
      <c r="E27" s="57"/>
      <c r="F27" s="57"/>
      <c r="G27" s="186">
        <f>-Notes!K211</f>
        <v>937.5999999999998</v>
      </c>
      <c r="H27" s="58"/>
      <c r="I27" s="58">
        <f>-Notes!L211</f>
        <v>1007.5</v>
      </c>
      <c r="J27" s="58"/>
      <c r="K27" s="125">
        <f>+G27</f>
        <v>937.5999999999998</v>
      </c>
      <c r="L27" s="58"/>
      <c r="M27" s="58">
        <f>+I27</f>
        <v>1007.5</v>
      </c>
      <c r="N27" s="67"/>
      <c r="O27" s="213"/>
      <c r="P27" s="61"/>
    </row>
    <row r="28" spans="3:16" ht="12" customHeight="1">
      <c r="C28" s="118" t="s">
        <v>247</v>
      </c>
      <c r="D28" s="118"/>
      <c r="E28" s="118"/>
      <c r="F28" s="57"/>
      <c r="G28" s="189">
        <f>-Notes!K215</f>
        <v>1096.1999999999998</v>
      </c>
      <c r="H28" s="190"/>
      <c r="I28" s="190">
        <f>-Notes!L215</f>
        <v>1204.5999999999999</v>
      </c>
      <c r="J28" s="190"/>
      <c r="K28" s="189">
        <f>+G28</f>
        <v>1096.1999999999998</v>
      </c>
      <c r="L28" s="190"/>
      <c r="M28" s="190">
        <f>I28</f>
        <v>1204.5999999999999</v>
      </c>
      <c r="N28" s="67"/>
      <c r="O28" s="213"/>
      <c r="P28" s="61"/>
    </row>
    <row r="29" spans="3:16" ht="12" customHeight="1">
      <c r="C29" s="191"/>
      <c r="F29" s="61"/>
      <c r="G29" s="67"/>
      <c r="H29" s="67"/>
      <c r="I29" s="67"/>
      <c r="J29" s="67"/>
      <c r="K29" s="171"/>
      <c r="L29" s="67"/>
      <c r="M29" s="67"/>
      <c r="N29" s="67"/>
      <c r="O29" s="213"/>
      <c r="P29" s="61"/>
    </row>
    <row r="30" spans="3:16" ht="12" customHeight="1">
      <c r="F30" s="61"/>
      <c r="G30" s="67"/>
      <c r="H30" s="67"/>
      <c r="O30" s="213"/>
      <c r="P30" s="61"/>
    </row>
    <row r="31" spans="3:16" ht="12" customHeight="1">
      <c r="O31" s="213"/>
      <c r="P31" s="61"/>
    </row>
    <row r="32" spans="3:16" ht="12" customHeight="1">
      <c r="O32" s="213"/>
      <c r="P32" s="61"/>
    </row>
    <row r="33" spans="5:16" ht="12" customHeight="1">
      <c r="O33" s="213"/>
      <c r="P33" s="61"/>
    </row>
    <row r="34" spans="5:16" ht="12" customHeight="1">
      <c r="G34" s="58"/>
      <c r="H34" s="58"/>
      <c r="O34" s="213"/>
      <c r="P34" s="61"/>
    </row>
    <row r="35" spans="5:16" ht="12" customHeight="1">
      <c r="E35" s="181"/>
      <c r="G35" s="58"/>
      <c r="H35" s="58"/>
      <c r="O35" s="213"/>
      <c r="P35" s="214"/>
    </row>
    <row r="36" spans="5:16" ht="12" customHeight="1">
      <c r="G36" s="58"/>
      <c r="H36" s="58"/>
      <c r="O36" s="213"/>
      <c r="P36" s="61"/>
    </row>
    <row r="37" spans="5:16" ht="11.1" customHeight="1">
      <c r="G37" s="58"/>
      <c r="H37" s="58"/>
      <c r="O37" s="213"/>
      <c r="P37" s="61"/>
    </row>
    <row r="38" spans="5:16" ht="11.1" customHeight="1">
      <c r="G38" s="58"/>
      <c r="H38" s="58"/>
      <c r="O38" s="213"/>
      <c r="P38" s="61"/>
    </row>
    <row r="39" spans="5:16" ht="11.1" customHeight="1">
      <c r="G39" s="58"/>
      <c r="H39" s="58"/>
      <c r="I39" s="58"/>
      <c r="J39" s="58"/>
      <c r="K39" s="58"/>
      <c r="L39" s="58"/>
      <c r="O39" s="213"/>
      <c r="P39" s="61"/>
    </row>
    <row r="40" spans="5:16" ht="11.1" customHeight="1">
      <c r="G40" s="58"/>
      <c r="H40" s="58"/>
      <c r="I40" s="58"/>
      <c r="J40" s="58"/>
      <c r="K40" s="58"/>
      <c r="L40" s="58"/>
      <c r="O40" s="213"/>
      <c r="P40" s="61"/>
    </row>
    <row r="41" spans="5:16" ht="11.1" customHeight="1">
      <c r="G41" s="58"/>
      <c r="H41" s="58"/>
      <c r="I41" s="58"/>
      <c r="J41" s="58"/>
      <c r="K41" s="58"/>
      <c r="L41" s="58"/>
      <c r="O41" s="213"/>
      <c r="P41" s="61"/>
    </row>
    <row r="42" spans="5:16" ht="11.1" customHeight="1">
      <c r="G42" s="58"/>
      <c r="H42" s="58"/>
      <c r="I42" s="58"/>
      <c r="J42" s="58"/>
      <c r="K42" s="58"/>
      <c r="L42" s="58"/>
      <c r="O42" s="213"/>
      <c r="P42" s="61"/>
    </row>
    <row r="43" spans="5:16" ht="11.1" customHeight="1">
      <c r="O43" s="213"/>
      <c r="P43" s="61"/>
    </row>
    <row r="44" spans="5:16" ht="11.1" customHeight="1">
      <c r="O44" s="213"/>
      <c r="P44" s="61"/>
    </row>
    <row r="45" spans="5:16" ht="11.1" customHeight="1">
      <c r="O45" s="213"/>
      <c r="P45" s="61"/>
    </row>
    <row r="46" spans="5:16" ht="11.1" customHeight="1">
      <c r="O46" s="213"/>
      <c r="P46" s="61"/>
    </row>
    <row r="47" spans="5:16" ht="11.1" customHeight="1">
      <c r="O47" s="213"/>
      <c r="P47" s="61"/>
    </row>
    <row r="48" spans="5:16" ht="11.1" customHeight="1">
      <c r="O48" s="213"/>
      <c r="P48" s="61"/>
    </row>
    <row r="49" spans="15:16" ht="11.1" customHeight="1">
      <c r="O49" s="213"/>
      <c r="P49" s="61"/>
    </row>
    <row r="50" spans="15:16" ht="11.1" customHeight="1">
      <c r="O50" s="213"/>
      <c r="P50" s="61"/>
    </row>
    <row r="51" spans="15:16" ht="11.1" customHeight="1">
      <c r="O51" s="213"/>
      <c r="P51" s="61"/>
    </row>
    <row r="52" spans="15:16" ht="11.1" customHeight="1">
      <c r="O52" s="213"/>
      <c r="P52" s="61"/>
    </row>
    <row r="53" spans="15:16" ht="11.1" customHeight="1">
      <c r="O53" s="213"/>
      <c r="P53" s="61"/>
    </row>
    <row r="54" spans="15:16" ht="11.1" customHeight="1"/>
    <row r="55" spans="15:16" ht="11.1" customHeight="1"/>
    <row r="56" spans="15:16" ht="11.1" customHeight="1"/>
    <row r="57" spans="15:16" ht="11.1" customHeight="1"/>
    <row r="58" spans="15:16" ht="11.1" customHeight="1"/>
    <row r="59" spans="15:16" ht="11.1" customHeight="1"/>
    <row r="60" spans="15:16" ht="11.1" customHeight="1"/>
    <row r="61" spans="15:16" ht="11.1" customHeight="1"/>
    <row r="62" spans="15:16" ht="11.1" customHeight="1"/>
    <row r="63" spans="15:16" ht="11.1" customHeight="1"/>
    <row r="64" spans="15:16" ht="11.1" customHeight="1"/>
    <row r="65" ht="11.1" customHeight="1"/>
    <row r="66" ht="11.1" customHeight="1"/>
    <row r="67" ht="11.1" customHeight="1"/>
    <row r="68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  <ignoredErrors>
    <ignoredError sqref="I9 M9 M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C1:Q33"/>
  <sheetViews>
    <sheetView showGridLines="0" workbookViewId="0">
      <selection activeCell="F10" sqref="F10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55"/>
  </cols>
  <sheetData>
    <row r="1" spans="3:17" ht="12" customHeight="1" thickBot="1"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</row>
    <row r="2" spans="3:17" ht="12" customHeight="1">
      <c r="E2" s="269" t="s">
        <v>6</v>
      </c>
      <c r="F2" s="269"/>
      <c r="G2" s="269"/>
      <c r="H2" s="269"/>
      <c r="I2" s="269"/>
      <c r="J2" s="269"/>
      <c r="K2" s="269"/>
      <c r="L2" s="269"/>
      <c r="M2" s="199"/>
    </row>
    <row r="3" spans="3:17" ht="12" customHeight="1">
      <c r="E3" s="271" t="s">
        <v>0</v>
      </c>
      <c r="F3" s="271"/>
      <c r="G3" s="271"/>
      <c r="H3" s="271"/>
      <c r="I3" s="271"/>
      <c r="J3" s="271"/>
      <c r="K3" s="271"/>
      <c r="L3" s="271"/>
      <c r="M3" s="8"/>
    </row>
    <row r="4" spans="3:17" ht="12" customHeight="1">
      <c r="E4" s="108">
        <v>2020</v>
      </c>
      <c r="F4" s="108">
        <v>2019</v>
      </c>
      <c r="G4" s="5"/>
      <c r="H4" s="108">
        <v>2020</v>
      </c>
      <c r="I4" s="108">
        <v>2019</v>
      </c>
      <c r="K4" s="108">
        <v>2020</v>
      </c>
      <c r="L4" s="108">
        <v>2019</v>
      </c>
      <c r="M4" s="8"/>
    </row>
    <row r="5" spans="3:17" ht="12" customHeight="1">
      <c r="E5" s="265" t="s">
        <v>77</v>
      </c>
      <c r="F5" s="265"/>
      <c r="G5" s="198"/>
      <c r="H5" s="267" t="s">
        <v>78</v>
      </c>
      <c r="I5" s="267"/>
      <c r="K5" s="267" t="s">
        <v>79</v>
      </c>
      <c r="L5" s="267"/>
      <c r="M5" s="8"/>
    </row>
    <row r="6" spans="3:17" ht="12" customHeight="1">
      <c r="C6" s="87" t="s">
        <v>7</v>
      </c>
      <c r="E6" s="266"/>
      <c r="F6" s="266"/>
      <c r="G6" s="110"/>
      <c r="H6" s="268"/>
      <c r="I6" s="268"/>
      <c r="K6" s="268"/>
      <c r="L6" s="268"/>
      <c r="M6" s="8"/>
    </row>
    <row r="7" spans="3:17" ht="12" customHeight="1">
      <c r="C7" s="65" t="s">
        <v>266</v>
      </c>
      <c r="D7" s="65"/>
      <c r="E7" s="111">
        <v>172.8</v>
      </c>
      <c r="F7" s="111">
        <v>288.39999999999998</v>
      </c>
      <c r="G7" s="111"/>
      <c r="H7" s="111">
        <f>+K7-E7</f>
        <v>34.899999999999977</v>
      </c>
      <c r="I7" s="111">
        <f>+L7-F7</f>
        <v>44.199999999999989</v>
      </c>
      <c r="J7" s="111"/>
      <c r="K7" s="111">
        <v>207.7</v>
      </c>
      <c r="L7" s="111">
        <v>332.59999999999997</v>
      </c>
      <c r="M7" s="8"/>
      <c r="O7" s="175"/>
      <c r="P7" s="83"/>
    </row>
    <row r="8" spans="3:17" ht="12" customHeight="1">
      <c r="C8" s="65"/>
      <c r="D8" s="65"/>
      <c r="E8" s="111"/>
      <c r="F8" s="111"/>
      <c r="G8" s="111"/>
      <c r="H8" s="111"/>
      <c r="I8" s="111"/>
      <c r="J8" s="111"/>
      <c r="K8" s="111"/>
      <c r="L8" s="111"/>
      <c r="M8" s="8"/>
    </row>
    <row r="9" spans="3:17" ht="12" customHeight="1">
      <c r="C9" s="65" t="s">
        <v>9</v>
      </c>
      <c r="D9" s="65"/>
      <c r="E9" s="111">
        <v>-32.1</v>
      </c>
      <c r="F9" s="111">
        <v>-79.2</v>
      </c>
      <c r="G9" s="111"/>
      <c r="H9" s="111">
        <f t="shared" ref="H9:I13" si="0">+K9-E9</f>
        <v>0</v>
      </c>
      <c r="I9" s="111">
        <f t="shared" si="0"/>
        <v>0</v>
      </c>
      <c r="J9" s="111"/>
      <c r="K9" s="111">
        <v>-32.1</v>
      </c>
      <c r="L9" s="111">
        <v>-79.2</v>
      </c>
      <c r="M9" s="8"/>
    </row>
    <row r="10" spans="3:17" ht="12" customHeight="1">
      <c r="C10" s="65" t="s">
        <v>10</v>
      </c>
      <c r="D10" s="65"/>
      <c r="E10" s="112">
        <v>-1.3</v>
      </c>
      <c r="F10" s="111">
        <v>-2.5</v>
      </c>
      <c r="G10" s="112"/>
      <c r="H10" s="111">
        <f t="shared" si="0"/>
        <v>0</v>
      </c>
      <c r="I10" s="111">
        <f t="shared" si="0"/>
        <v>0</v>
      </c>
      <c r="J10" s="112"/>
      <c r="K10" s="112">
        <v>-1.3</v>
      </c>
      <c r="L10" s="111">
        <v>-2.5</v>
      </c>
      <c r="M10" s="8"/>
    </row>
    <row r="11" spans="3:17" ht="12" customHeight="1">
      <c r="C11" s="65" t="s">
        <v>11</v>
      </c>
      <c r="D11" s="65"/>
      <c r="E11" s="112">
        <v>-9.8000000000000007</v>
      </c>
      <c r="F11" s="111">
        <v>-12.6</v>
      </c>
      <c r="G11" s="112"/>
      <c r="H11" s="111">
        <f t="shared" si="0"/>
        <v>0</v>
      </c>
      <c r="I11" s="111">
        <f t="shared" si="0"/>
        <v>0</v>
      </c>
      <c r="J11" s="112"/>
      <c r="K11" s="112">
        <v>-9.8000000000000007</v>
      </c>
      <c r="L11" s="111">
        <v>-12.6</v>
      </c>
      <c r="M11" s="8"/>
    </row>
    <row r="12" spans="3:17" ht="12" customHeight="1">
      <c r="C12" s="65" t="s">
        <v>80</v>
      </c>
      <c r="D12" s="65"/>
      <c r="E12" s="112">
        <v>-85.2</v>
      </c>
      <c r="F12" s="111">
        <v>-89.2</v>
      </c>
      <c r="G12" s="112"/>
      <c r="H12" s="111">
        <f>+K12-E12</f>
        <v>-21</v>
      </c>
      <c r="I12" s="111">
        <f t="shared" si="0"/>
        <v>-46.3</v>
      </c>
      <c r="J12" s="112"/>
      <c r="K12" s="112">
        <v>-106.2</v>
      </c>
      <c r="L12" s="111">
        <v>-135.5</v>
      </c>
      <c r="M12" s="8"/>
    </row>
    <row r="13" spans="3:17" ht="12" customHeight="1">
      <c r="C13" s="65" t="s">
        <v>33</v>
      </c>
      <c r="D13" s="65"/>
      <c r="E13" s="112">
        <v>-24</v>
      </c>
      <c r="F13" s="111">
        <v>-34.799999999999997</v>
      </c>
      <c r="G13" s="112"/>
      <c r="H13" s="111">
        <f t="shared" si="0"/>
        <v>0</v>
      </c>
      <c r="I13" s="111">
        <f t="shared" si="0"/>
        <v>0</v>
      </c>
      <c r="J13" s="112"/>
      <c r="K13" s="112">
        <v>-24</v>
      </c>
      <c r="L13" s="111">
        <v>-34.799999999999997</v>
      </c>
      <c r="M13" s="8"/>
    </row>
    <row r="14" spans="3:17" ht="12" customHeight="1">
      <c r="C14" s="60" t="s">
        <v>186</v>
      </c>
      <c r="D14" s="69"/>
      <c r="E14" s="113">
        <f>SUM(E7:E13)</f>
        <v>20.399999999999991</v>
      </c>
      <c r="F14" s="113">
        <f>SUM(F7:F13)</f>
        <v>70.099999999999994</v>
      </c>
      <c r="G14" s="114"/>
      <c r="H14" s="113">
        <f>SUM(H7:H13)</f>
        <v>13.899999999999977</v>
      </c>
      <c r="I14" s="113">
        <f>SUM(I7:I13)</f>
        <v>-2.1000000000000085</v>
      </c>
      <c r="J14" s="114"/>
      <c r="K14" s="113">
        <f>SUM(K7:K13)</f>
        <v>34.299999999999969</v>
      </c>
      <c r="L14" s="113">
        <f>SUM(L7:L13)</f>
        <v>67.999999999999986</v>
      </c>
      <c r="M14" s="8"/>
      <c r="P14" s="211"/>
      <c r="Q14" s="211"/>
    </row>
    <row r="15" spans="3:17" ht="12" customHeight="1">
      <c r="M15" s="8"/>
    </row>
    <row r="16" spans="3:17" ht="12" customHeight="1" thickBo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8"/>
    </row>
    <row r="17" spans="3:16" ht="12" customHeight="1">
      <c r="C17" s="7"/>
      <c r="D17" s="7"/>
      <c r="E17" s="270" t="s">
        <v>120</v>
      </c>
      <c r="F17" s="270"/>
      <c r="G17" s="270"/>
      <c r="H17" s="270"/>
      <c r="I17" s="270"/>
      <c r="J17" s="270"/>
      <c r="K17" s="270"/>
      <c r="L17" s="270"/>
    </row>
    <row r="18" spans="3:16" ht="12" customHeight="1">
      <c r="C18" s="7"/>
      <c r="D18" s="7"/>
      <c r="E18" s="271" t="s">
        <v>0</v>
      </c>
      <c r="F18" s="271"/>
      <c r="G18" s="271"/>
      <c r="H18" s="271"/>
      <c r="I18" s="271"/>
      <c r="J18" s="271"/>
      <c r="K18" s="271"/>
      <c r="L18" s="271"/>
    </row>
    <row r="19" spans="3:16" ht="12" customHeight="1">
      <c r="C19" s="7"/>
      <c r="D19" s="7"/>
      <c r="E19" s="108">
        <v>2020</v>
      </c>
      <c r="F19" s="108">
        <v>2019</v>
      </c>
      <c r="G19" s="14"/>
      <c r="H19" s="108">
        <v>2020</v>
      </c>
      <c r="I19" s="108">
        <v>2019</v>
      </c>
      <c r="J19" s="7"/>
      <c r="K19" s="108">
        <v>2020</v>
      </c>
      <c r="L19" s="108">
        <v>2019</v>
      </c>
    </row>
    <row r="20" spans="3:16" ht="12" customHeight="1">
      <c r="C20" s="7"/>
      <c r="D20" s="7"/>
      <c r="E20" s="265" t="s">
        <v>77</v>
      </c>
      <c r="F20" s="265"/>
      <c r="G20" s="245"/>
      <c r="H20" s="267" t="s">
        <v>78</v>
      </c>
      <c r="I20" s="267"/>
      <c r="J20" s="7"/>
      <c r="K20" s="267" t="s">
        <v>79</v>
      </c>
      <c r="L20" s="267"/>
    </row>
    <row r="21" spans="3:16" ht="12" customHeight="1">
      <c r="C21" s="87" t="s">
        <v>7</v>
      </c>
      <c r="D21" s="7"/>
      <c r="E21" s="266"/>
      <c r="F21" s="266"/>
      <c r="G21" s="246"/>
      <c r="H21" s="268"/>
      <c r="I21" s="268"/>
      <c r="J21" s="7"/>
      <c r="K21" s="268"/>
      <c r="L21" s="268"/>
    </row>
    <row r="22" spans="3:16" ht="12" customHeight="1">
      <c r="C22" s="65" t="s">
        <v>266</v>
      </c>
      <c r="D22" s="65"/>
      <c r="E22" s="111">
        <v>595.9</v>
      </c>
      <c r="F22" s="111">
        <v>880.1</v>
      </c>
      <c r="G22" s="111"/>
      <c r="H22" s="111">
        <f t="shared" ref="H22:I26" si="1">+K22-E22</f>
        <v>-83.899999999999977</v>
      </c>
      <c r="I22" s="111">
        <f t="shared" si="1"/>
        <v>50.699999999999932</v>
      </c>
      <c r="J22" s="111"/>
      <c r="K22" s="111">
        <v>512</v>
      </c>
      <c r="L22" s="111">
        <v>930.8</v>
      </c>
      <c r="O22" s="175"/>
      <c r="P22" s="83"/>
    </row>
    <row r="23" spans="3:16" ht="12" customHeight="1">
      <c r="C23" s="65"/>
      <c r="D23" s="65"/>
      <c r="E23" s="111"/>
      <c r="F23" s="111"/>
      <c r="G23" s="111"/>
      <c r="H23" s="111"/>
      <c r="I23" s="111"/>
      <c r="J23" s="111"/>
      <c r="K23" s="111"/>
      <c r="L23" s="111"/>
    </row>
    <row r="24" spans="3:16" ht="12" customHeight="1">
      <c r="C24" s="65" t="s">
        <v>9</v>
      </c>
      <c r="D24" s="65"/>
      <c r="E24" s="111">
        <v>-150.30000000000001</v>
      </c>
      <c r="F24" s="111">
        <v>-262.5</v>
      </c>
      <c r="G24" s="111"/>
      <c r="H24" s="111">
        <f t="shared" si="1"/>
        <v>0</v>
      </c>
      <c r="I24" s="111">
        <f t="shared" si="1"/>
        <v>0</v>
      </c>
      <c r="J24" s="111"/>
      <c r="K24" s="111">
        <v>-150.30000000000001</v>
      </c>
      <c r="L24" s="111">
        <v>-262.5</v>
      </c>
    </row>
    <row r="25" spans="3:16" ht="12" customHeight="1">
      <c r="C25" s="65" t="s">
        <v>10</v>
      </c>
      <c r="D25" s="65"/>
      <c r="E25" s="112">
        <v>-8.6999999999999993</v>
      </c>
      <c r="F25" s="111">
        <v>-9.6999999999999993</v>
      </c>
      <c r="G25" s="112"/>
      <c r="H25" s="111">
        <f t="shared" si="1"/>
        <v>0</v>
      </c>
      <c r="I25" s="111">
        <f t="shared" si="1"/>
        <v>0</v>
      </c>
      <c r="J25" s="112"/>
      <c r="K25" s="112">
        <v>-8.6999999999999993</v>
      </c>
      <c r="L25" s="111">
        <v>-9.6999999999999993</v>
      </c>
    </row>
    <row r="26" spans="3:16" ht="12" customHeight="1">
      <c r="C26" s="65" t="s">
        <v>11</v>
      </c>
      <c r="D26" s="65"/>
      <c r="E26" s="112">
        <v>-39.200000000000003</v>
      </c>
      <c r="F26" s="111">
        <v>-51.8</v>
      </c>
      <c r="G26" s="112"/>
      <c r="H26" s="111">
        <f t="shared" si="1"/>
        <v>0</v>
      </c>
      <c r="I26" s="111">
        <f t="shared" si="1"/>
        <v>0</v>
      </c>
      <c r="J26" s="112"/>
      <c r="K26" s="112">
        <v>-39.200000000000003</v>
      </c>
      <c r="L26" s="111">
        <v>-51.8</v>
      </c>
    </row>
    <row r="27" spans="3:16" ht="12" customHeight="1">
      <c r="C27" s="65" t="s">
        <v>80</v>
      </c>
      <c r="D27" s="65"/>
      <c r="E27" s="112">
        <v>-296.3</v>
      </c>
      <c r="F27" s="111">
        <v>-343.90000000000003</v>
      </c>
      <c r="G27" s="112"/>
      <c r="H27" s="111">
        <f>+K27-E27</f>
        <v>65.700000000000017</v>
      </c>
      <c r="I27" s="111">
        <f>+L27-F27</f>
        <v>-75.599999999999966</v>
      </c>
      <c r="J27" s="112"/>
      <c r="K27" s="112">
        <v>-230.6</v>
      </c>
      <c r="L27" s="111">
        <v>-419.5</v>
      </c>
    </row>
    <row r="28" spans="3:16" ht="12" customHeight="1">
      <c r="C28" s="65" t="s">
        <v>33</v>
      </c>
      <c r="D28" s="65"/>
      <c r="E28" s="112">
        <v>-89.2</v>
      </c>
      <c r="F28" s="111">
        <v>-115.79999999999997</v>
      </c>
      <c r="G28" s="112"/>
      <c r="H28" s="111">
        <f>+K28-E28</f>
        <v>0</v>
      </c>
      <c r="I28" s="111">
        <f>+L28-F28</f>
        <v>0</v>
      </c>
      <c r="J28" s="112"/>
      <c r="K28" s="112">
        <v>-89.2</v>
      </c>
      <c r="L28" s="111">
        <v>-115.79999999999997</v>
      </c>
    </row>
    <row r="29" spans="3:16" ht="12" customHeight="1">
      <c r="C29" s="60" t="s">
        <v>186</v>
      </c>
      <c r="D29" s="69"/>
      <c r="E29" s="113">
        <f>SUM(E22:E28)</f>
        <v>12.199999999999974</v>
      </c>
      <c r="F29" s="113">
        <f>SUM(F22:F28)</f>
        <v>96.40000000000002</v>
      </c>
      <c r="G29" s="114"/>
      <c r="H29" s="113">
        <f>SUM(H22:H28)</f>
        <v>-18.19999999999996</v>
      </c>
      <c r="I29" s="113">
        <f>SUM(I22:I28)</f>
        <v>-24.900000000000034</v>
      </c>
      <c r="J29" s="114"/>
      <c r="K29" s="113">
        <f>SUM(K22:K28)</f>
        <v>-5.9999999999999858</v>
      </c>
      <c r="L29" s="113">
        <f>SUM(L22:L28)</f>
        <v>71.499999999999986</v>
      </c>
    </row>
    <row r="30" spans="3:16" ht="12" customHeight="1"/>
    <row r="31" spans="3:16" ht="12" customHeight="1" thickBot="1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6">
      <c r="F32" s="1"/>
      <c r="G32" s="1"/>
      <c r="H32" s="1"/>
      <c r="I32" s="1"/>
      <c r="J32" s="1"/>
      <c r="K32" s="1"/>
    </row>
    <row r="33" spans="6:11">
      <c r="F33" s="1"/>
      <c r="G33" s="1"/>
      <c r="H33" s="1"/>
      <c r="I33" s="1"/>
      <c r="J33" s="1"/>
      <c r="K33" s="1"/>
    </row>
  </sheetData>
  <mergeCells count="10">
    <mergeCell ref="E20:F21"/>
    <mergeCell ref="H20:I21"/>
    <mergeCell ref="K20:L21"/>
    <mergeCell ref="E2:L2"/>
    <mergeCell ref="E17:L17"/>
    <mergeCell ref="E18:L18"/>
    <mergeCell ref="E3:L3"/>
    <mergeCell ref="E5:F6"/>
    <mergeCell ref="H5:I6"/>
    <mergeCell ref="K5:L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R19"/>
  <sheetViews>
    <sheetView showGridLines="0" zoomScaleNormal="100" workbookViewId="0">
      <selection activeCell="H9" sqref="H9"/>
    </sheetView>
  </sheetViews>
  <sheetFormatPr defaultRowHeight="15"/>
  <cols>
    <col min="3" max="3" width="41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5" width="10.7109375" customWidth="1"/>
  </cols>
  <sheetData>
    <row r="1" spans="1:18" ht="12" customHeight="1">
      <c r="C1" s="7"/>
      <c r="Q1" s="155"/>
      <c r="R1" s="10"/>
    </row>
    <row r="2" spans="1:18" ht="12" customHeight="1" thickBot="1">
      <c r="A2" s="158"/>
      <c r="C2" s="188" t="s">
        <v>267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55"/>
      <c r="R2" s="10"/>
    </row>
    <row r="3" spans="1:18" ht="12" customHeight="1">
      <c r="C3" s="4"/>
      <c r="D3" s="4"/>
      <c r="E3" s="273" t="s">
        <v>6</v>
      </c>
      <c r="F3" s="273"/>
      <c r="G3" s="273"/>
      <c r="H3" s="273"/>
      <c r="I3" s="273"/>
      <c r="J3" s="4"/>
      <c r="K3" s="273" t="s">
        <v>120</v>
      </c>
      <c r="L3" s="273"/>
      <c r="M3" s="273"/>
      <c r="N3" s="273"/>
      <c r="O3" s="273"/>
      <c r="Q3" s="155"/>
      <c r="R3" s="10"/>
    </row>
    <row r="4" spans="1:18" ht="12" customHeight="1">
      <c r="C4" s="4"/>
      <c r="D4" s="4"/>
      <c r="E4" s="273" t="s">
        <v>0</v>
      </c>
      <c r="F4" s="273"/>
      <c r="G4" s="273"/>
      <c r="H4" s="273"/>
      <c r="I4" s="273"/>
      <c r="J4" s="4"/>
      <c r="K4" s="273" t="s">
        <v>0</v>
      </c>
      <c r="L4" s="273"/>
      <c r="M4" s="273"/>
      <c r="N4" s="273"/>
      <c r="O4" s="273"/>
      <c r="Q4" s="155"/>
      <c r="R4" s="10"/>
    </row>
    <row r="5" spans="1:18" ht="12" customHeight="1">
      <c r="C5" s="4"/>
      <c r="D5" s="4"/>
      <c r="E5" s="187">
        <v>2020</v>
      </c>
      <c r="F5" s="187">
        <v>2019</v>
      </c>
      <c r="G5" s="53"/>
      <c r="H5" s="187">
        <v>2020</v>
      </c>
      <c r="I5" s="187">
        <v>2019</v>
      </c>
      <c r="J5" s="4"/>
      <c r="K5" s="187">
        <v>2020</v>
      </c>
      <c r="L5" s="187">
        <v>2019</v>
      </c>
      <c r="M5" s="53"/>
      <c r="N5" s="187">
        <v>2020</v>
      </c>
      <c r="O5" s="187">
        <v>2019</v>
      </c>
      <c r="Q5" s="155"/>
      <c r="R5" s="10"/>
    </row>
    <row r="6" spans="1:18" ht="12" customHeight="1">
      <c r="C6" s="4"/>
      <c r="D6" s="4"/>
      <c r="E6" s="272" t="s">
        <v>77</v>
      </c>
      <c r="F6" s="272"/>
      <c r="G6" s="4"/>
      <c r="H6" s="272" t="s">
        <v>79</v>
      </c>
      <c r="I6" s="272"/>
      <c r="J6" s="4"/>
      <c r="K6" s="272" t="s">
        <v>77</v>
      </c>
      <c r="L6" s="272"/>
      <c r="M6" s="4"/>
      <c r="N6" s="272" t="s">
        <v>79</v>
      </c>
      <c r="O6" s="272"/>
      <c r="Q6" s="155"/>
      <c r="R6" s="10"/>
    </row>
    <row r="7" spans="1:18" ht="12" customHeight="1">
      <c r="C7" s="56"/>
      <c r="D7" s="4"/>
      <c r="E7" s="266"/>
      <c r="F7" s="266"/>
      <c r="G7" s="4"/>
      <c r="H7" s="266"/>
      <c r="I7" s="266"/>
      <c r="J7" s="4"/>
      <c r="K7" s="266"/>
      <c r="L7" s="266"/>
      <c r="M7" s="4"/>
      <c r="N7" s="266"/>
      <c r="O7" s="266"/>
      <c r="Q7" s="155"/>
      <c r="R7" s="10"/>
    </row>
    <row r="8" spans="1:18" ht="12" customHeight="1">
      <c r="C8" s="66" t="s">
        <v>198</v>
      </c>
      <c r="D8" s="4"/>
      <c r="E8" s="58">
        <v>20.8</v>
      </c>
      <c r="F8" s="112">
        <v>103.9</v>
      </c>
      <c r="G8" s="112"/>
      <c r="H8" s="58">
        <v>20.8</v>
      </c>
      <c r="I8" s="112">
        <v>103.9</v>
      </c>
      <c r="J8" s="112"/>
      <c r="K8" s="112">
        <v>146.69999999999999</v>
      </c>
      <c r="L8" s="112">
        <v>318.8</v>
      </c>
      <c r="M8" s="112"/>
      <c r="N8" s="58">
        <v>146.69999999999999</v>
      </c>
      <c r="O8" s="112">
        <v>318.8</v>
      </c>
      <c r="Q8" s="155"/>
      <c r="R8" s="10"/>
    </row>
    <row r="9" spans="1:18" ht="12" customHeight="1">
      <c r="C9" s="66" t="s">
        <v>197</v>
      </c>
      <c r="D9" s="4"/>
      <c r="E9" s="58">
        <v>61.000000000000007</v>
      </c>
      <c r="F9" s="112">
        <v>64.7</v>
      </c>
      <c r="G9" s="112"/>
      <c r="H9" s="58">
        <v>95.899999999999977</v>
      </c>
      <c r="I9" s="112">
        <v>108.89999999999998</v>
      </c>
      <c r="J9" s="112"/>
      <c r="K9" s="58">
        <v>218.6</v>
      </c>
      <c r="L9" s="112">
        <v>256.5</v>
      </c>
      <c r="M9" s="112"/>
      <c r="N9" s="58">
        <v>134.69999999999999</v>
      </c>
      <c r="O9" s="112">
        <v>307.2</v>
      </c>
      <c r="Q9" s="155"/>
      <c r="R9" s="10"/>
    </row>
    <row r="10" spans="1:18" ht="12" customHeight="1">
      <c r="C10" s="66" t="s">
        <v>196</v>
      </c>
      <c r="D10" s="4"/>
      <c r="E10" s="58">
        <v>70.099999999999994</v>
      </c>
      <c r="F10" s="112">
        <v>112.6</v>
      </c>
      <c r="G10" s="112"/>
      <c r="H10" s="58">
        <v>70.099999999999994</v>
      </c>
      <c r="I10" s="112">
        <v>112.6</v>
      </c>
      <c r="J10" s="112"/>
      <c r="K10" s="58">
        <v>167.3</v>
      </c>
      <c r="L10" s="112">
        <v>273.10000000000002</v>
      </c>
      <c r="M10" s="112"/>
      <c r="N10" s="58">
        <v>167.3</v>
      </c>
      <c r="O10" s="112">
        <v>273.10000000000002</v>
      </c>
      <c r="Q10" s="155"/>
      <c r="R10" s="10"/>
    </row>
    <row r="11" spans="1:18" ht="12" customHeight="1">
      <c r="C11" s="66" t="s">
        <v>195</v>
      </c>
      <c r="D11" s="4"/>
      <c r="E11" s="58">
        <v>5.3</v>
      </c>
      <c r="F11" s="112">
        <v>6.6</v>
      </c>
      <c r="G11" s="112"/>
      <c r="H11" s="58">
        <v>5.3</v>
      </c>
      <c r="I11" s="112">
        <v>6.6</v>
      </c>
      <c r="J11" s="112"/>
      <c r="K11" s="58">
        <v>23.6</v>
      </c>
      <c r="L11" s="112">
        <v>29.1</v>
      </c>
      <c r="M11" s="112"/>
      <c r="N11" s="58">
        <v>23.6</v>
      </c>
      <c r="O11" s="112">
        <v>29.1</v>
      </c>
      <c r="Q11" s="155"/>
      <c r="R11" s="10"/>
    </row>
    <row r="12" spans="1:18" ht="12" customHeight="1">
      <c r="C12" s="66" t="s">
        <v>268</v>
      </c>
      <c r="D12" s="4"/>
      <c r="E12" s="58">
        <v>15.6</v>
      </c>
      <c r="F12" s="112">
        <v>0.6</v>
      </c>
      <c r="G12" s="112"/>
      <c r="H12" s="58">
        <v>15.6</v>
      </c>
      <c r="I12" s="112">
        <v>0.6</v>
      </c>
      <c r="J12" s="112"/>
      <c r="K12" s="58">
        <v>39.700000000000003</v>
      </c>
      <c r="L12" s="112">
        <v>2.6</v>
      </c>
      <c r="M12" s="112"/>
      <c r="N12" s="58">
        <v>39.700000000000003</v>
      </c>
      <c r="O12" s="112">
        <v>2.6</v>
      </c>
      <c r="Q12" s="155"/>
      <c r="R12" s="10"/>
    </row>
    <row r="13" spans="1:18" ht="12" customHeight="1">
      <c r="C13" s="60" t="s">
        <v>266</v>
      </c>
      <c r="D13" s="4"/>
      <c r="E13" s="113">
        <f>SUM(E8:E12)</f>
        <v>172.8</v>
      </c>
      <c r="F13" s="113">
        <f>SUM(F8:F12)</f>
        <v>288.40000000000009</v>
      </c>
      <c r="G13" s="112"/>
      <c r="H13" s="113">
        <f>SUM(H8:H12)</f>
        <v>207.69999999999996</v>
      </c>
      <c r="I13" s="113">
        <f>SUM(I8:I12)</f>
        <v>332.6</v>
      </c>
      <c r="J13" s="112"/>
      <c r="K13" s="113">
        <f>SUM(K8:K12)</f>
        <v>595.9</v>
      </c>
      <c r="L13" s="113">
        <f>SUM(L8:L12)</f>
        <v>880.1</v>
      </c>
      <c r="M13" s="112"/>
      <c r="N13" s="113">
        <f>SUM(N8:N12)</f>
        <v>512</v>
      </c>
      <c r="O13" s="113">
        <f>SUM(O8:O12)</f>
        <v>930.80000000000007</v>
      </c>
      <c r="Q13" s="155"/>
      <c r="R13" s="10"/>
    </row>
    <row r="14" spans="1:18" ht="12" customHeight="1">
      <c r="Q14" s="155"/>
      <c r="R14" s="10"/>
    </row>
    <row r="15" spans="1:18">
      <c r="Q15" s="155"/>
      <c r="R15" s="10"/>
    </row>
    <row r="16" spans="1:18">
      <c r="Q16" s="155"/>
      <c r="R16" s="10"/>
    </row>
    <row r="17" spans="17:18">
      <c r="Q17" s="155"/>
      <c r="R17" s="10"/>
    </row>
    <row r="18" spans="17:18">
      <c r="Q18" s="155"/>
      <c r="R18" s="10"/>
    </row>
    <row r="19" spans="17:18">
      <c r="Q19" s="155"/>
      <c r="R19" s="10"/>
    </row>
  </sheetData>
  <mergeCells count="8">
    <mergeCell ref="E6:F7"/>
    <mergeCell ref="H6:I7"/>
    <mergeCell ref="K6:L7"/>
    <mergeCell ref="N6:O7"/>
    <mergeCell ref="E3:I3"/>
    <mergeCell ref="E4:I4"/>
    <mergeCell ref="K3:O3"/>
    <mergeCell ref="K4:O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V306"/>
  <sheetViews>
    <sheetView showGridLines="0" tabSelected="1" zoomScaleNormal="100" workbookViewId="0">
      <selection activeCell="H173" sqref="H173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9.140625" style="4"/>
    <col min="14" max="14" width="20.7109375" customWidth="1"/>
    <col min="15" max="20" width="10.7109375" customWidth="1"/>
  </cols>
  <sheetData>
    <row r="1" spans="2:22" ht="12" customHeight="1">
      <c r="B1" s="176"/>
      <c r="C1" s="7"/>
      <c r="D1" s="7"/>
      <c r="M1"/>
      <c r="N1" s="155"/>
    </row>
    <row r="2" spans="2:22" ht="12" customHeight="1">
      <c r="B2" s="195" t="s">
        <v>219</v>
      </c>
      <c r="C2" s="7"/>
      <c r="D2" s="7"/>
      <c r="M2"/>
      <c r="N2" s="155"/>
    </row>
    <row r="3" spans="2:22" s="7" customFormat="1" ht="12" customHeight="1" thickBot="1">
      <c r="B3" s="176"/>
      <c r="C3" s="201" t="s">
        <v>229</v>
      </c>
      <c r="D3" s="12"/>
      <c r="E3" s="12"/>
      <c r="F3" s="12"/>
      <c r="G3" s="12"/>
      <c r="H3" s="12"/>
      <c r="I3" s="12"/>
      <c r="J3" s="12"/>
      <c r="K3" s="12"/>
      <c r="L3" s="12"/>
      <c r="N3" s="155"/>
      <c r="O3"/>
      <c r="P3"/>
      <c r="Q3"/>
      <c r="R3"/>
      <c r="S3"/>
      <c r="T3"/>
      <c r="U3"/>
      <c r="V3"/>
    </row>
    <row r="4" spans="2:22" ht="12" customHeight="1">
      <c r="M4"/>
      <c r="N4" s="155"/>
    </row>
    <row r="5" spans="2:22" ht="12" customHeight="1">
      <c r="B5" s="195" t="s">
        <v>220</v>
      </c>
      <c r="C5" s="69"/>
      <c r="D5" s="10"/>
      <c r="E5" s="10"/>
      <c r="F5" s="57"/>
      <c r="G5" s="57"/>
      <c r="H5" s="99"/>
      <c r="I5" s="99"/>
      <c r="J5" s="99"/>
      <c r="K5" s="99"/>
      <c r="L5" s="99"/>
      <c r="M5"/>
      <c r="N5" s="155"/>
    </row>
    <row r="6" spans="2:22" ht="12" customHeight="1">
      <c r="C6" s="200" t="s">
        <v>228</v>
      </c>
      <c r="M6"/>
      <c r="N6" s="155"/>
    </row>
    <row r="7" spans="2:22" ht="12" customHeight="1">
      <c r="M7"/>
      <c r="N7" s="155"/>
    </row>
    <row r="8" spans="2:22" ht="12" customHeight="1" thickBot="1">
      <c r="C8" s="115" t="s">
        <v>176</v>
      </c>
      <c r="D8" s="115"/>
      <c r="E8" s="115"/>
      <c r="F8" s="115"/>
      <c r="G8" s="115"/>
      <c r="H8" s="116"/>
      <c r="I8" s="115"/>
      <c r="J8" s="115"/>
      <c r="K8" s="115"/>
      <c r="L8" s="115"/>
      <c r="M8"/>
      <c r="N8" s="155"/>
    </row>
    <row r="9" spans="2:22" ht="12" customHeight="1">
      <c r="C9" s="117"/>
      <c r="D9" s="117"/>
      <c r="E9" s="117"/>
      <c r="F9" s="117"/>
      <c r="G9" s="117"/>
      <c r="H9" s="269" t="s">
        <v>6</v>
      </c>
      <c r="I9" s="269"/>
      <c r="J9" s="269"/>
      <c r="K9" s="274" t="s">
        <v>120</v>
      </c>
      <c r="L9" s="274"/>
      <c r="M9"/>
      <c r="N9" s="155"/>
    </row>
    <row r="10" spans="2:22" ht="12" customHeight="1">
      <c r="C10" s="117"/>
      <c r="D10" s="117"/>
      <c r="E10" s="117"/>
      <c r="F10" s="117"/>
      <c r="G10" s="117"/>
      <c r="H10" s="271" t="s">
        <v>0</v>
      </c>
      <c r="I10" s="271"/>
      <c r="J10" s="271"/>
      <c r="K10" s="261" t="s">
        <v>0</v>
      </c>
      <c r="L10" s="261"/>
      <c r="M10"/>
      <c r="N10" s="155"/>
    </row>
    <row r="11" spans="2:22" ht="12" customHeight="1">
      <c r="C11" s="87"/>
      <c r="D11" s="118"/>
      <c r="E11" s="118"/>
      <c r="F11" s="118"/>
      <c r="G11" s="57"/>
      <c r="H11" s="62">
        <v>2020</v>
      </c>
      <c r="I11" s="64">
        <v>2019</v>
      </c>
      <c r="K11" s="62">
        <v>2020</v>
      </c>
      <c r="L11" s="64">
        <v>2019</v>
      </c>
      <c r="M11"/>
      <c r="N11" s="155"/>
    </row>
    <row r="12" spans="2:22" ht="12" customHeight="1">
      <c r="C12" s="57" t="s">
        <v>56</v>
      </c>
      <c r="E12" s="57"/>
      <c r="F12" s="57"/>
      <c r="G12" s="57"/>
      <c r="H12" s="165">
        <v>0.08</v>
      </c>
      <c r="I12" s="165">
        <v>0.55000000000000004</v>
      </c>
      <c r="J12" s="165"/>
      <c r="K12" s="165">
        <v>0.2</v>
      </c>
      <c r="L12" s="165">
        <v>0.41</v>
      </c>
      <c r="M12"/>
      <c r="N12" s="155"/>
    </row>
    <row r="13" spans="2:22" ht="12" customHeight="1">
      <c r="C13" s="57" t="s">
        <v>180</v>
      </c>
      <c r="E13" s="57"/>
      <c r="F13" s="57"/>
      <c r="G13" s="57"/>
      <c r="H13" s="165">
        <v>0.41</v>
      </c>
      <c r="I13" s="165">
        <v>0.24</v>
      </c>
      <c r="J13" s="165"/>
      <c r="K13" s="165">
        <v>0.5</v>
      </c>
      <c r="L13" s="165">
        <v>0.41</v>
      </c>
      <c r="M13"/>
      <c r="N13" s="155"/>
    </row>
    <row r="14" spans="2:22" ht="12" customHeight="1">
      <c r="C14" s="57" t="s">
        <v>3</v>
      </c>
      <c r="E14" s="57"/>
      <c r="F14" s="57"/>
      <c r="G14" s="57"/>
      <c r="H14" s="165">
        <v>0.13</v>
      </c>
      <c r="I14" s="165">
        <v>0.13</v>
      </c>
      <c r="J14" s="165"/>
      <c r="K14" s="165">
        <v>0.14000000000000001</v>
      </c>
      <c r="L14" s="165">
        <v>0.1</v>
      </c>
      <c r="M14"/>
      <c r="N14" s="155"/>
    </row>
    <row r="15" spans="2:22" ht="12" customHeight="1">
      <c r="C15" s="57" t="s">
        <v>178</v>
      </c>
      <c r="E15" s="57"/>
      <c r="F15" s="57"/>
      <c r="G15" s="57"/>
      <c r="H15" s="165">
        <v>0.03</v>
      </c>
      <c r="I15" s="165">
        <v>0.04</v>
      </c>
      <c r="J15" s="165"/>
      <c r="K15" s="165">
        <v>0.02</v>
      </c>
      <c r="L15" s="165">
        <v>0.02</v>
      </c>
      <c r="M15"/>
      <c r="N15" s="155"/>
    </row>
    <row r="16" spans="2:22" ht="12" customHeight="1">
      <c r="C16" s="118" t="s">
        <v>179</v>
      </c>
      <c r="D16" s="109"/>
      <c r="E16" s="118"/>
      <c r="F16" s="118"/>
      <c r="G16" s="57"/>
      <c r="H16" s="166">
        <v>0.35</v>
      </c>
      <c r="I16" s="166">
        <v>0.04</v>
      </c>
      <c r="J16" s="165"/>
      <c r="K16" s="166">
        <v>0.14000000000000001</v>
      </c>
      <c r="L16" s="166">
        <v>0.06</v>
      </c>
      <c r="M16"/>
      <c r="N16" s="155"/>
    </row>
    <row r="17" spans="2:14" ht="12" customHeight="1">
      <c r="C17" s="164" t="s">
        <v>274</v>
      </c>
      <c r="H17" s="7"/>
      <c r="I17" s="7"/>
      <c r="M17"/>
      <c r="N17" s="155"/>
    </row>
    <row r="18" spans="2:14" ht="12" customHeight="1">
      <c r="C18" s="164" t="s">
        <v>272</v>
      </c>
      <c r="H18" s="7"/>
      <c r="I18" s="7"/>
      <c r="M18"/>
      <c r="N18" s="155"/>
    </row>
    <row r="19" spans="2:14" ht="12" customHeight="1">
      <c r="M19"/>
      <c r="N19" s="155"/>
    </row>
    <row r="20" spans="2:14" ht="12" customHeight="1">
      <c r="B20" s="3" t="s">
        <v>221</v>
      </c>
      <c r="C20" s="4"/>
      <c r="D20" s="4"/>
      <c r="E20" s="4"/>
      <c r="F20" s="4"/>
      <c r="G20" s="58"/>
      <c r="H20" s="58"/>
      <c r="I20" s="58"/>
      <c r="J20" s="58"/>
      <c r="K20" s="58"/>
      <c r="L20" s="58"/>
      <c r="N20" s="155"/>
    </row>
    <row r="21" spans="2:14" ht="12" customHeight="1" thickBot="1">
      <c r="C21" s="51"/>
      <c r="D21" s="52"/>
      <c r="E21" s="52"/>
      <c r="F21" s="52"/>
      <c r="G21" s="52"/>
      <c r="H21" s="52"/>
      <c r="I21" s="52"/>
      <c r="J21" s="52"/>
      <c r="K21" s="52"/>
      <c r="L21" s="52"/>
      <c r="M21"/>
      <c r="N21" s="155"/>
    </row>
    <row r="22" spans="2:14" ht="12" customHeight="1">
      <c r="C22" s="117"/>
      <c r="D22" s="117"/>
      <c r="E22" s="117"/>
      <c r="F22" s="117"/>
      <c r="G22" s="117"/>
      <c r="H22" s="269" t="s">
        <v>6</v>
      </c>
      <c r="I22" s="269"/>
      <c r="J22" s="269"/>
      <c r="K22" s="274" t="s">
        <v>120</v>
      </c>
      <c r="L22" s="274"/>
      <c r="M22"/>
      <c r="N22" s="155"/>
    </row>
    <row r="23" spans="2:14" ht="12" customHeight="1">
      <c r="C23" s="117"/>
      <c r="D23" s="117"/>
      <c r="E23" s="117"/>
      <c r="F23" s="117"/>
      <c r="G23" s="117"/>
      <c r="H23" s="271" t="s">
        <v>0</v>
      </c>
      <c r="I23" s="271"/>
      <c r="J23" s="271"/>
      <c r="K23" s="261" t="s">
        <v>0</v>
      </c>
      <c r="L23" s="261"/>
      <c r="M23"/>
      <c r="N23" s="155"/>
    </row>
    <row r="24" spans="2:14" ht="12" customHeight="1">
      <c r="C24" s="87" t="s">
        <v>7</v>
      </c>
      <c r="D24" s="118"/>
      <c r="E24" s="118"/>
      <c r="F24" s="118"/>
      <c r="G24" s="57"/>
      <c r="H24" s="62">
        <v>2020</v>
      </c>
      <c r="I24" s="64">
        <v>2019</v>
      </c>
      <c r="J24" s="7"/>
      <c r="K24" s="62">
        <v>2020</v>
      </c>
      <c r="L24" s="64">
        <v>2019</v>
      </c>
      <c r="M24"/>
      <c r="N24" s="155"/>
    </row>
    <row r="25" spans="2:14" ht="12" customHeight="1">
      <c r="C25" s="4" t="s">
        <v>28</v>
      </c>
      <c r="D25" s="4"/>
      <c r="E25" s="4"/>
      <c r="F25" s="4"/>
      <c r="G25" s="58"/>
      <c r="H25" s="58">
        <v>-67.599999999999994</v>
      </c>
      <c r="I25" s="58">
        <v>-124.2</v>
      </c>
      <c r="J25" s="58"/>
      <c r="K25" s="58">
        <v>-369.8</v>
      </c>
      <c r="L25" s="58">
        <v>-510.3</v>
      </c>
      <c r="M25"/>
      <c r="N25" s="155"/>
    </row>
    <row r="26" spans="2:14" ht="12" customHeight="1">
      <c r="C26" s="4" t="s">
        <v>29</v>
      </c>
      <c r="D26" s="4"/>
      <c r="E26" s="4"/>
      <c r="F26" s="4"/>
      <c r="G26" s="58"/>
      <c r="H26" s="58">
        <v>-3.1</v>
      </c>
      <c r="I26" s="58">
        <v>-5.2</v>
      </c>
      <c r="J26" s="58"/>
      <c r="K26" s="58">
        <v>-17.2</v>
      </c>
      <c r="L26" s="58">
        <v>-17.7</v>
      </c>
      <c r="N26" s="155"/>
    </row>
    <row r="27" spans="2:14" ht="12" customHeight="1">
      <c r="C27" s="4" t="s">
        <v>34</v>
      </c>
      <c r="D27" s="4"/>
      <c r="E27" s="4"/>
      <c r="F27" s="4"/>
      <c r="G27" s="58"/>
      <c r="H27" s="58">
        <v>-9.8000000000000007</v>
      </c>
      <c r="I27" s="58">
        <v>-12.6</v>
      </c>
      <c r="J27" s="58"/>
      <c r="K27" s="58">
        <v>-39.200000000000003</v>
      </c>
      <c r="L27" s="58">
        <v>-51.8</v>
      </c>
      <c r="N27" s="155"/>
    </row>
    <row r="28" spans="2:14" ht="12" customHeight="1">
      <c r="C28" s="54" t="s">
        <v>30</v>
      </c>
      <c r="D28" s="54"/>
      <c r="E28" s="182"/>
      <c r="F28" s="53"/>
      <c r="G28" s="68"/>
      <c r="H28" s="59">
        <f>SUM(H25:H27)</f>
        <v>-80.499999999999986</v>
      </c>
      <c r="I28" s="59">
        <v>-142</v>
      </c>
      <c r="J28" s="58"/>
      <c r="K28" s="59">
        <f>SUM(K25:K27)</f>
        <v>-426.2</v>
      </c>
      <c r="L28" s="59">
        <v>-579.79999999999995</v>
      </c>
      <c r="N28" s="155"/>
    </row>
    <row r="29" spans="2:14" ht="12" customHeight="1">
      <c r="C29" s="4" t="s">
        <v>31</v>
      </c>
      <c r="D29" s="4"/>
      <c r="E29" s="183"/>
      <c r="F29" s="4"/>
      <c r="G29" s="58"/>
      <c r="H29" s="58">
        <v>2.5</v>
      </c>
      <c r="I29" s="58">
        <v>3.7</v>
      </c>
      <c r="J29" s="58"/>
      <c r="K29" s="58">
        <v>-2.8</v>
      </c>
      <c r="L29" s="58">
        <v>3</v>
      </c>
      <c r="N29" s="155"/>
    </row>
    <row r="30" spans="2:14" ht="12" customHeight="1">
      <c r="C30" s="57" t="s">
        <v>27</v>
      </c>
      <c r="D30" s="4"/>
      <c r="E30" s="183"/>
      <c r="F30" s="4"/>
      <c r="G30" s="58"/>
      <c r="H30" s="58">
        <v>33</v>
      </c>
      <c r="I30" s="58">
        <v>41.3</v>
      </c>
      <c r="J30" s="58"/>
      <c r="K30" s="58">
        <v>222.3</v>
      </c>
      <c r="L30" s="58">
        <v>244.8</v>
      </c>
      <c r="N30" s="155"/>
    </row>
    <row r="31" spans="2:14" ht="12" customHeight="1">
      <c r="C31" s="57" t="s">
        <v>32</v>
      </c>
      <c r="D31" s="4"/>
      <c r="E31" s="183"/>
      <c r="F31" s="4"/>
      <c r="G31" s="58"/>
      <c r="H31" s="58">
        <v>1.8</v>
      </c>
      <c r="I31" s="58">
        <v>2.7</v>
      </c>
      <c r="J31" s="58"/>
      <c r="K31" s="58">
        <v>8.5</v>
      </c>
      <c r="L31" s="58">
        <v>8</v>
      </c>
      <c r="N31" s="155"/>
    </row>
    <row r="32" spans="2:14" ht="12" customHeight="1">
      <c r="C32" s="54" t="s">
        <v>81</v>
      </c>
      <c r="D32" s="54"/>
      <c r="E32" s="182"/>
      <c r="F32" s="54"/>
      <c r="G32" s="68"/>
      <c r="H32" s="59">
        <f>SUM(H28:H31)</f>
        <v>-43.199999999999989</v>
      </c>
      <c r="I32" s="59">
        <v>-94.300000000000011</v>
      </c>
      <c r="J32" s="68"/>
      <c r="K32" s="59">
        <f>SUM(K28:K31)</f>
        <v>-198.2</v>
      </c>
      <c r="L32" s="59">
        <v>-323.99999999999994</v>
      </c>
      <c r="N32" s="155"/>
    </row>
    <row r="33" spans="2:14" ht="12" customHeight="1">
      <c r="C33" s="4"/>
      <c r="D33" s="4"/>
      <c r="E33" s="181"/>
      <c r="F33" s="4"/>
      <c r="G33" s="58"/>
      <c r="H33" s="58"/>
      <c r="I33" s="58"/>
      <c r="J33" s="58"/>
      <c r="K33" s="58"/>
      <c r="L33" s="58"/>
      <c r="N33" s="155"/>
    </row>
    <row r="34" spans="2:14" ht="12" customHeight="1">
      <c r="B34" s="3" t="s">
        <v>222</v>
      </c>
      <c r="M34"/>
      <c r="N34" s="155"/>
    </row>
    <row r="35" spans="2:14" ht="12" customHeight="1">
      <c r="B35" s="3"/>
      <c r="M35"/>
      <c r="N35" s="155"/>
    </row>
    <row r="36" spans="2:14" ht="12" customHeight="1" thickBot="1">
      <c r="C36" s="115" t="s">
        <v>82</v>
      </c>
      <c r="D36" s="115"/>
      <c r="E36" s="115"/>
      <c r="F36" s="115"/>
      <c r="G36" s="115"/>
      <c r="H36" s="115"/>
      <c r="I36" s="115"/>
      <c r="J36" s="115"/>
      <c r="K36" s="115"/>
      <c r="L36" s="115"/>
      <c r="M36"/>
      <c r="N36" s="155"/>
    </row>
    <row r="37" spans="2:14" ht="12" customHeight="1">
      <c r="C37" s="117"/>
      <c r="D37" s="117"/>
      <c r="E37" s="117"/>
      <c r="F37" s="117"/>
      <c r="G37" s="117"/>
      <c r="H37" s="269" t="s">
        <v>6</v>
      </c>
      <c r="I37" s="269"/>
      <c r="J37" s="269"/>
      <c r="K37" s="274" t="s">
        <v>120</v>
      </c>
      <c r="L37" s="274"/>
      <c r="N37" s="155"/>
    </row>
    <row r="38" spans="2:14" ht="12" customHeight="1">
      <c r="C38" s="117"/>
      <c r="D38" s="117"/>
      <c r="E38" s="117"/>
      <c r="F38" s="117"/>
      <c r="G38" s="117"/>
      <c r="H38" s="271" t="s">
        <v>0</v>
      </c>
      <c r="I38" s="271"/>
      <c r="J38" s="271"/>
      <c r="K38" s="261" t="s">
        <v>0</v>
      </c>
      <c r="L38" s="261"/>
      <c r="N38" s="155"/>
    </row>
    <row r="39" spans="2:14" ht="12" customHeight="1">
      <c r="C39" s="87" t="s">
        <v>7</v>
      </c>
      <c r="D39" s="118"/>
      <c r="E39" s="118"/>
      <c r="F39" s="118"/>
      <c r="G39" s="57"/>
      <c r="H39" s="62">
        <v>2020</v>
      </c>
      <c r="I39" s="64">
        <v>2019</v>
      </c>
      <c r="K39" s="62">
        <v>2020</v>
      </c>
      <c r="L39" s="64">
        <v>2019</v>
      </c>
      <c r="N39" s="155"/>
    </row>
    <row r="40" spans="2:14" ht="12" customHeight="1">
      <c r="C40" s="152"/>
      <c r="D40" s="57"/>
      <c r="E40" s="57"/>
      <c r="F40" s="57"/>
      <c r="G40" s="57"/>
      <c r="H40" s="119"/>
      <c r="I40" s="120"/>
      <c r="K40" s="119"/>
      <c r="L40" s="120"/>
      <c r="N40" s="155"/>
    </row>
    <row r="41" spans="2:14" ht="12" customHeight="1">
      <c r="C41" s="69" t="s">
        <v>79</v>
      </c>
      <c r="D41" s="57"/>
      <c r="E41" s="57"/>
      <c r="F41" s="57"/>
      <c r="G41" s="57"/>
      <c r="H41" s="119"/>
      <c r="I41" s="120"/>
      <c r="K41" s="119"/>
      <c r="L41" s="120"/>
      <c r="N41" s="155"/>
    </row>
    <row r="42" spans="2:14" ht="12" customHeight="1">
      <c r="C42" s="57" t="s">
        <v>80</v>
      </c>
      <c r="E42" s="57"/>
      <c r="F42" s="57"/>
      <c r="G42" s="57"/>
      <c r="H42" s="102">
        <v>-28.6</v>
      </c>
      <c r="I42" s="102">
        <v>-43.6</v>
      </c>
      <c r="J42" s="102"/>
      <c r="K42" s="102">
        <v>-125.4</v>
      </c>
      <c r="L42" s="102">
        <v>-206.5</v>
      </c>
      <c r="N42" s="155"/>
    </row>
    <row r="43" spans="2:14" ht="12" customHeight="1">
      <c r="C43" s="57" t="s">
        <v>83</v>
      </c>
      <c r="E43" s="57"/>
      <c r="F43" s="57"/>
      <c r="G43" s="57"/>
      <c r="H43" s="102">
        <v>-77.599999999999994</v>
      </c>
      <c r="I43" s="102">
        <v>-91.9</v>
      </c>
      <c r="J43" s="102"/>
      <c r="K43" s="102">
        <v>-105.2</v>
      </c>
      <c r="L43" s="102">
        <v>-213</v>
      </c>
      <c r="N43" s="155"/>
    </row>
    <row r="44" spans="2:14" ht="12" customHeight="1">
      <c r="C44" s="57" t="s">
        <v>84</v>
      </c>
      <c r="E44" s="57"/>
      <c r="F44" s="57"/>
      <c r="G44" s="57"/>
      <c r="H44" s="102">
        <v>-18.2</v>
      </c>
      <c r="I44" s="101">
        <v>-14.7</v>
      </c>
      <c r="J44" s="102"/>
      <c r="K44" s="102">
        <v>-34.9</v>
      </c>
      <c r="L44" s="101">
        <v>-17.899999999999999</v>
      </c>
      <c r="N44" s="155"/>
    </row>
    <row r="45" spans="2:14" ht="12" customHeight="1">
      <c r="C45" s="60" t="s">
        <v>54</v>
      </c>
      <c r="D45" s="6"/>
      <c r="E45" s="6"/>
      <c r="F45" s="121"/>
      <c r="G45" s="57"/>
      <c r="H45" s="103">
        <f>SUM(H42:H44)</f>
        <v>-124.39999999999999</v>
      </c>
      <c r="I45" s="103">
        <v>-150.19999999999999</v>
      </c>
      <c r="J45" s="99"/>
      <c r="K45" s="103">
        <f>SUM(K42:K44)</f>
        <v>-265.5</v>
      </c>
      <c r="L45" s="103">
        <v>-437.4</v>
      </c>
      <c r="N45" s="155"/>
    </row>
    <row r="46" spans="2:14" ht="12" customHeight="1">
      <c r="C46" s="69"/>
      <c r="D46" s="10"/>
      <c r="E46" s="10"/>
      <c r="F46" s="57"/>
      <c r="G46" s="57"/>
      <c r="H46" s="99"/>
      <c r="I46" s="99"/>
      <c r="J46" s="99"/>
      <c r="K46" s="99"/>
      <c r="L46" s="99"/>
      <c r="N46" s="155"/>
    </row>
    <row r="47" spans="2:14" ht="12" customHeight="1">
      <c r="C47" s="69" t="s">
        <v>199</v>
      </c>
      <c r="D47" s="10"/>
      <c r="E47" s="10"/>
      <c r="F47" s="57"/>
      <c r="G47" s="57"/>
      <c r="H47" s="99"/>
      <c r="I47" s="99"/>
      <c r="J47" s="99"/>
      <c r="K47" s="99"/>
      <c r="L47" s="99"/>
      <c r="N47" s="155"/>
    </row>
    <row r="48" spans="2:14" ht="12" customHeight="1">
      <c r="C48" s="57" t="s">
        <v>80</v>
      </c>
      <c r="D48" s="10"/>
      <c r="E48" s="10"/>
      <c r="F48" s="57"/>
      <c r="G48" s="57"/>
      <c r="H48" s="102">
        <v>-85.2</v>
      </c>
      <c r="I48" s="102">
        <v>-89.2</v>
      </c>
      <c r="J48" s="102"/>
      <c r="K48" s="102">
        <v>-296.3</v>
      </c>
      <c r="L48" s="102">
        <v>-343.90000000000003</v>
      </c>
      <c r="N48" s="155"/>
    </row>
    <row r="49" spans="3:14" ht="12" customHeight="1">
      <c r="C49" s="60" t="s">
        <v>54</v>
      </c>
      <c r="D49" s="60"/>
      <c r="E49" s="60"/>
      <c r="F49" s="60"/>
      <c r="G49" s="57"/>
      <c r="H49" s="103">
        <f>SUM(H48:H48)</f>
        <v>-85.2</v>
      </c>
      <c r="I49" s="103">
        <v>-89.2</v>
      </c>
      <c r="J49" s="99"/>
      <c r="K49" s="103">
        <f>SUM(K47:K48)</f>
        <v>-296.3</v>
      </c>
      <c r="L49" s="103">
        <v>-343.90000000000003</v>
      </c>
      <c r="N49" s="155"/>
    </row>
    <row r="50" spans="3:14" ht="12" customHeight="1">
      <c r="N50" s="155"/>
    </row>
    <row r="51" spans="3:14" ht="12" customHeight="1">
      <c r="N51" s="155"/>
    </row>
    <row r="52" spans="3:14" ht="12" customHeight="1" thickBot="1">
      <c r="C52" s="115" t="s">
        <v>205</v>
      </c>
      <c r="D52" s="115"/>
      <c r="E52" s="115"/>
      <c r="F52" s="115"/>
      <c r="G52" s="115"/>
      <c r="H52" s="116"/>
      <c r="I52" s="115"/>
      <c r="J52" s="115"/>
      <c r="K52" s="115"/>
      <c r="L52" s="115"/>
      <c r="N52" s="155"/>
    </row>
    <row r="53" spans="3:14" ht="12" customHeight="1">
      <c r="C53" s="117"/>
      <c r="D53" s="117"/>
      <c r="E53" s="117"/>
      <c r="F53" s="117"/>
      <c r="G53" s="117"/>
      <c r="H53" s="269" t="s">
        <v>6</v>
      </c>
      <c r="I53" s="269"/>
      <c r="J53" s="269"/>
      <c r="K53" s="274" t="s">
        <v>120</v>
      </c>
      <c r="L53" s="274"/>
      <c r="N53" s="155"/>
    </row>
    <row r="54" spans="3:14" ht="12" customHeight="1">
      <c r="C54" s="117"/>
      <c r="D54" s="117"/>
      <c r="E54" s="117"/>
      <c r="F54" s="117"/>
      <c r="G54" s="117"/>
      <c r="H54" s="271" t="s">
        <v>0</v>
      </c>
      <c r="I54" s="271"/>
      <c r="J54" s="271"/>
      <c r="K54" s="261" t="s">
        <v>0</v>
      </c>
      <c r="L54" s="261"/>
      <c r="N54" s="155"/>
    </row>
    <row r="55" spans="3:14" ht="12" customHeight="1">
      <c r="C55" s="87" t="s">
        <v>7</v>
      </c>
      <c r="D55" s="118"/>
      <c r="E55" s="118"/>
      <c r="F55" s="118"/>
      <c r="G55" s="57"/>
      <c r="H55" s="62">
        <v>2020</v>
      </c>
      <c r="I55" s="64">
        <v>2019</v>
      </c>
      <c r="K55" s="62">
        <v>2020</v>
      </c>
      <c r="L55" s="64">
        <v>2019</v>
      </c>
      <c r="N55" s="155"/>
    </row>
    <row r="56" spans="3:14" ht="12" customHeight="1">
      <c r="C56" s="65" t="s">
        <v>190</v>
      </c>
      <c r="E56" s="57"/>
      <c r="F56" s="57"/>
      <c r="G56" s="57"/>
      <c r="H56" s="102">
        <v>-40.4</v>
      </c>
      <c r="I56" s="102">
        <v>-49.3</v>
      </c>
      <c r="J56" s="102"/>
      <c r="K56" s="102">
        <v>-176.2</v>
      </c>
      <c r="L56" s="102">
        <v>-203.89999999999998</v>
      </c>
      <c r="N56" s="155"/>
    </row>
    <row r="57" spans="3:14" ht="12" customHeight="1">
      <c r="C57" s="65" t="s">
        <v>245</v>
      </c>
      <c r="E57" s="57"/>
      <c r="F57" s="57"/>
      <c r="G57" s="57"/>
      <c r="H57" s="102">
        <v>1.4999999999999982</v>
      </c>
      <c r="I57" s="102">
        <v>1.5999999999999996</v>
      </c>
      <c r="J57" s="102"/>
      <c r="K57" s="102">
        <v>-0.79999999999999716</v>
      </c>
      <c r="L57" s="102">
        <v>1.2999999999999972</v>
      </c>
      <c r="N57" s="155"/>
    </row>
    <row r="58" spans="3:14" ht="12" customHeight="1">
      <c r="C58" s="118" t="s">
        <v>277</v>
      </c>
      <c r="E58" s="57"/>
      <c r="F58" s="57"/>
      <c r="G58" s="57"/>
      <c r="H58" s="102">
        <v>14.9</v>
      </c>
      <c r="I58" s="102">
        <v>12.9</v>
      </c>
      <c r="J58" s="102"/>
      <c r="K58" s="102">
        <v>87.8</v>
      </c>
      <c r="L58" s="102">
        <v>86.8</v>
      </c>
      <c r="N58" s="155"/>
    </row>
    <row r="59" spans="3:14" ht="12" customHeight="1">
      <c r="C59" s="60" t="s">
        <v>54</v>
      </c>
      <c r="D59" s="6"/>
      <c r="E59" s="6"/>
      <c r="F59" s="121"/>
      <c r="G59" s="57"/>
      <c r="H59" s="103">
        <f>SUM(H56:H58)</f>
        <v>-24</v>
      </c>
      <c r="I59" s="103">
        <v>-34.799999999999997</v>
      </c>
      <c r="J59" s="99"/>
      <c r="K59" s="103">
        <f>SUM(K56:K58)</f>
        <v>-89.2</v>
      </c>
      <c r="L59" s="103">
        <v>-115.79999999999997</v>
      </c>
      <c r="N59" s="155"/>
    </row>
    <row r="60" spans="3:14" ht="12" customHeight="1">
      <c r="C60" s="275" t="s">
        <v>275</v>
      </c>
      <c r="D60" s="275"/>
      <c r="E60" s="275"/>
      <c r="F60" s="275"/>
      <c r="G60" s="275"/>
      <c r="H60" s="275"/>
      <c r="I60" s="275"/>
      <c r="J60" s="275"/>
      <c r="K60" s="275"/>
      <c r="L60" s="275"/>
      <c r="N60" s="155"/>
    </row>
    <row r="61" spans="3:14" ht="12" customHeight="1"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N61" s="155"/>
    </row>
    <row r="62" spans="3:14" ht="12" customHeight="1">
      <c r="C62" s="4"/>
      <c r="N62" s="155"/>
    </row>
    <row r="63" spans="3:14" ht="12" customHeight="1">
      <c r="N63" s="155"/>
    </row>
    <row r="64" spans="3:14" ht="12" customHeight="1" thickBot="1">
      <c r="C64" s="122" t="s">
        <v>254</v>
      </c>
      <c r="D64" s="115"/>
      <c r="E64" s="115"/>
      <c r="F64" s="115"/>
      <c r="G64" s="115"/>
      <c r="H64" s="116"/>
      <c r="I64" s="115"/>
      <c r="J64" s="115"/>
      <c r="K64" s="115"/>
      <c r="L64" s="115"/>
      <c r="N64" s="155"/>
    </row>
    <row r="65" spans="3:14" ht="12" customHeight="1">
      <c r="C65" s="117"/>
      <c r="D65" s="117"/>
      <c r="E65" s="117"/>
      <c r="F65" s="117"/>
      <c r="G65" s="117"/>
      <c r="H65" s="269" t="s">
        <v>6</v>
      </c>
      <c r="I65" s="269"/>
      <c r="J65" s="269"/>
      <c r="K65" s="274" t="s">
        <v>120</v>
      </c>
      <c r="L65" s="274"/>
      <c r="N65" s="155"/>
    </row>
    <row r="66" spans="3:14" ht="12" customHeight="1">
      <c r="C66" s="117"/>
      <c r="D66" s="117"/>
      <c r="E66" s="117"/>
      <c r="F66" s="117"/>
      <c r="G66" s="117"/>
      <c r="H66" s="271" t="s">
        <v>0</v>
      </c>
      <c r="I66" s="271"/>
      <c r="J66" s="271"/>
      <c r="K66" s="261" t="s">
        <v>0</v>
      </c>
      <c r="L66" s="261"/>
      <c r="N66" s="155"/>
    </row>
    <row r="67" spans="3:14" ht="12" customHeight="1">
      <c r="C67" s="87" t="s">
        <v>7</v>
      </c>
      <c r="D67" s="118"/>
      <c r="E67" s="118"/>
      <c r="F67" s="118"/>
      <c r="G67" s="57"/>
      <c r="H67" s="62">
        <v>2020</v>
      </c>
      <c r="I67" s="64">
        <v>2019</v>
      </c>
      <c r="K67" s="62">
        <v>2020</v>
      </c>
      <c r="L67" s="64">
        <v>2019</v>
      </c>
      <c r="N67" s="155"/>
    </row>
    <row r="68" spans="3:14" ht="12" customHeight="1">
      <c r="C68" s="57" t="s">
        <v>85</v>
      </c>
      <c r="E68" s="57"/>
      <c r="F68" s="57"/>
      <c r="G68" s="57"/>
      <c r="H68" s="102">
        <v>-30</v>
      </c>
      <c r="I68" s="102">
        <v>0</v>
      </c>
      <c r="J68" s="102"/>
      <c r="K68" s="102">
        <v>-107.4</v>
      </c>
      <c r="L68" s="102">
        <v>0</v>
      </c>
      <c r="N68" s="155"/>
    </row>
    <row r="69" spans="3:14" ht="12" customHeight="1">
      <c r="C69" s="57" t="s">
        <v>55</v>
      </c>
      <c r="E69" s="57"/>
      <c r="F69" s="57"/>
      <c r="G69" s="57"/>
      <c r="H69" s="102">
        <v>0</v>
      </c>
      <c r="I69" s="102">
        <v>0</v>
      </c>
      <c r="J69" s="102"/>
      <c r="K69" s="102">
        <v>-1</v>
      </c>
      <c r="L69" s="102">
        <v>0</v>
      </c>
      <c r="N69" s="155"/>
    </row>
    <row r="70" spans="3:14" ht="12" customHeight="1">
      <c r="C70" s="60" t="s">
        <v>54</v>
      </c>
      <c r="D70" s="6"/>
      <c r="E70" s="6"/>
      <c r="F70" s="121"/>
      <c r="G70" s="57"/>
      <c r="H70" s="103">
        <f>SUM(H68:H69)</f>
        <v>-30</v>
      </c>
      <c r="I70" s="103">
        <v>0</v>
      </c>
      <c r="J70" s="99">
        <v>-121.60000000000001</v>
      </c>
      <c r="K70" s="103">
        <f>SUM(K68:K69)</f>
        <v>-108.4</v>
      </c>
      <c r="L70" s="103">
        <v>0</v>
      </c>
      <c r="N70" s="155"/>
    </row>
    <row r="71" spans="3:14" ht="12" customHeight="1">
      <c r="N71" s="155"/>
    </row>
    <row r="72" spans="3:14" ht="12" customHeight="1">
      <c r="N72" s="155"/>
    </row>
    <row r="73" spans="3:14" ht="12" customHeight="1">
      <c r="N73" s="155"/>
    </row>
    <row r="74" spans="3:14" ht="12" customHeight="1" thickBot="1">
      <c r="C74" s="115" t="s">
        <v>86</v>
      </c>
      <c r="D74" s="115"/>
      <c r="E74" s="115"/>
      <c r="F74" s="115"/>
      <c r="G74" s="115"/>
      <c r="H74" s="116"/>
      <c r="I74" s="115"/>
      <c r="J74" s="115"/>
      <c r="K74" s="115"/>
      <c r="L74" s="115"/>
      <c r="N74" s="155"/>
    </row>
    <row r="75" spans="3:14" ht="12" customHeight="1">
      <c r="C75" s="117"/>
      <c r="D75" s="117"/>
      <c r="E75" s="117"/>
      <c r="F75" s="117"/>
      <c r="G75" s="117"/>
      <c r="H75" s="269" t="s">
        <v>6</v>
      </c>
      <c r="I75" s="269"/>
      <c r="J75" s="269"/>
      <c r="K75" s="274" t="s">
        <v>120</v>
      </c>
      <c r="L75" s="274"/>
      <c r="N75" s="155"/>
    </row>
    <row r="76" spans="3:14" ht="12" customHeight="1">
      <c r="C76" s="117"/>
      <c r="D76" s="117"/>
      <c r="E76" s="117"/>
      <c r="F76" s="117"/>
      <c r="G76" s="117"/>
      <c r="H76" s="271" t="s">
        <v>0</v>
      </c>
      <c r="I76" s="271"/>
      <c r="J76" s="271"/>
      <c r="K76" s="261" t="s">
        <v>0</v>
      </c>
      <c r="L76" s="261"/>
      <c r="N76" s="155"/>
    </row>
    <row r="77" spans="3:14" ht="12" customHeight="1">
      <c r="C77" s="87" t="s">
        <v>7</v>
      </c>
      <c r="D77" s="118"/>
      <c r="E77" s="118"/>
      <c r="F77" s="118"/>
      <c r="G77" s="57"/>
      <c r="H77" s="62">
        <v>2020</v>
      </c>
      <c r="I77" s="64">
        <v>2019</v>
      </c>
      <c r="K77" s="62">
        <v>2020</v>
      </c>
      <c r="L77" s="64">
        <v>2019</v>
      </c>
      <c r="N77" s="155"/>
    </row>
    <row r="78" spans="3:14" ht="12" customHeight="1">
      <c r="C78" s="57" t="s">
        <v>87</v>
      </c>
      <c r="E78" s="57"/>
      <c r="F78" s="57"/>
      <c r="G78" s="57"/>
      <c r="H78" s="102">
        <v>1.5</v>
      </c>
      <c r="I78" s="102">
        <v>0</v>
      </c>
      <c r="J78" s="102"/>
      <c r="K78" s="102">
        <v>-22.2</v>
      </c>
      <c r="L78" s="102">
        <v>-0.4</v>
      </c>
      <c r="N78" s="155"/>
    </row>
    <row r="79" spans="3:14" ht="12" customHeight="1">
      <c r="C79" s="57" t="s">
        <v>88</v>
      </c>
      <c r="E79" s="57"/>
      <c r="F79" s="57"/>
      <c r="G79" s="57"/>
      <c r="H79" s="102">
        <v>0</v>
      </c>
      <c r="I79" s="102">
        <v>2.9</v>
      </c>
      <c r="J79" s="102"/>
      <c r="K79" s="102">
        <v>0</v>
      </c>
      <c r="L79" s="102">
        <v>4.2</v>
      </c>
      <c r="N79" s="155"/>
    </row>
    <row r="80" spans="3:14" ht="12" customHeight="1">
      <c r="C80" s="57" t="s">
        <v>89</v>
      </c>
      <c r="E80" s="57"/>
      <c r="F80" s="57"/>
      <c r="G80" s="57"/>
      <c r="H80" s="102">
        <v>-9.1999999999999993</v>
      </c>
      <c r="I80" s="101">
        <v>-2</v>
      </c>
      <c r="J80" s="102"/>
      <c r="K80" s="102">
        <v>-4.5</v>
      </c>
      <c r="L80" s="101">
        <v>-1.9</v>
      </c>
      <c r="N80" s="155"/>
    </row>
    <row r="81" spans="2:14" ht="12" customHeight="1">
      <c r="C81" s="57" t="s">
        <v>264</v>
      </c>
      <c r="E81" s="57"/>
      <c r="F81" s="57"/>
      <c r="G81" s="57"/>
      <c r="H81" s="102">
        <v>0</v>
      </c>
      <c r="I81" s="101">
        <v>0</v>
      </c>
      <c r="J81" s="102"/>
      <c r="K81" s="102">
        <v>-12</v>
      </c>
      <c r="L81" s="101">
        <v>0</v>
      </c>
      <c r="N81" s="155"/>
    </row>
    <row r="82" spans="2:14" ht="12" customHeight="1">
      <c r="C82" s="57" t="s">
        <v>1</v>
      </c>
      <c r="E82" s="57"/>
      <c r="F82" s="57"/>
      <c r="G82" s="57"/>
      <c r="H82" s="102">
        <v>0</v>
      </c>
      <c r="I82" s="101">
        <v>0</v>
      </c>
      <c r="J82" s="102"/>
      <c r="K82" s="102">
        <v>0</v>
      </c>
      <c r="L82" s="101">
        <v>-0.9</v>
      </c>
      <c r="N82" s="155"/>
    </row>
    <row r="83" spans="2:14" ht="12" customHeight="1">
      <c r="C83" s="60" t="s">
        <v>54</v>
      </c>
      <c r="D83" s="6"/>
      <c r="E83" s="6"/>
      <c r="F83" s="121"/>
      <c r="G83" s="57"/>
      <c r="H83" s="103">
        <f>SUM(H78:H82)</f>
        <v>-7.6999999999999993</v>
      </c>
      <c r="I83" s="103">
        <v>0.89999999999999991</v>
      </c>
      <c r="J83" s="99"/>
      <c r="K83" s="103">
        <f>SUM(K78:K82)</f>
        <v>-38.700000000000003</v>
      </c>
      <c r="L83" s="103">
        <v>1.0000000000000004</v>
      </c>
      <c r="N83" s="155"/>
    </row>
    <row r="84" spans="2:14" ht="12" customHeight="1">
      <c r="N84" s="155"/>
    </row>
    <row r="85" spans="2:14" ht="12" customHeight="1">
      <c r="B85" s="3" t="s">
        <v>238</v>
      </c>
      <c r="N85" s="155"/>
    </row>
    <row r="86" spans="2:14" ht="12" customHeight="1">
      <c r="N86" s="155"/>
    </row>
    <row r="87" spans="2:14" ht="12" customHeight="1">
      <c r="N87" s="155"/>
    </row>
    <row r="88" spans="2:14" ht="12" customHeight="1">
      <c r="B88" s="3" t="s">
        <v>223</v>
      </c>
      <c r="N88" s="155"/>
    </row>
    <row r="89" spans="2:14" ht="12" customHeight="1">
      <c r="B89" s="3"/>
      <c r="N89" s="155"/>
    </row>
    <row r="90" spans="2:14" ht="12" customHeight="1" thickBot="1">
      <c r="C90" s="115" t="s">
        <v>91</v>
      </c>
      <c r="D90" s="115"/>
      <c r="E90" s="115"/>
      <c r="F90" s="115"/>
      <c r="G90" s="115"/>
      <c r="H90" s="116"/>
      <c r="I90" s="115"/>
      <c r="J90" s="115"/>
      <c r="K90" s="115"/>
      <c r="L90" s="115"/>
      <c r="N90" s="155"/>
    </row>
    <row r="91" spans="2:14" ht="12" customHeight="1">
      <c r="C91" s="117"/>
      <c r="D91" s="117"/>
      <c r="E91" s="117"/>
      <c r="F91" s="117"/>
      <c r="G91" s="117"/>
      <c r="H91" s="269" t="s">
        <v>6</v>
      </c>
      <c r="I91" s="269"/>
      <c r="J91" s="269"/>
      <c r="K91" s="274" t="s">
        <v>120</v>
      </c>
      <c r="L91" s="274"/>
      <c r="N91" s="155"/>
    </row>
    <row r="92" spans="2:14" ht="12" customHeight="1">
      <c r="C92" s="117"/>
      <c r="D92" s="117"/>
      <c r="E92" s="117"/>
      <c r="F92" s="117"/>
      <c r="G92" s="117"/>
      <c r="H92" s="271" t="s">
        <v>0</v>
      </c>
      <c r="I92" s="271"/>
      <c r="J92" s="271"/>
      <c r="K92" s="261" t="s">
        <v>0</v>
      </c>
      <c r="L92" s="261"/>
      <c r="N92" s="155"/>
    </row>
    <row r="93" spans="2:14" ht="12" customHeight="1">
      <c r="C93" s="87" t="s">
        <v>7</v>
      </c>
      <c r="D93" s="118"/>
      <c r="E93" s="118"/>
      <c r="F93" s="118"/>
      <c r="G93" s="57"/>
      <c r="H93" s="62">
        <v>2020</v>
      </c>
      <c r="I93" s="64">
        <v>2019</v>
      </c>
      <c r="K93" s="62">
        <v>2020</v>
      </c>
      <c r="L93" s="64">
        <v>2019</v>
      </c>
      <c r="N93" s="155"/>
    </row>
    <row r="94" spans="2:14" ht="12" customHeight="1">
      <c r="C94" s="65" t="s">
        <v>234</v>
      </c>
      <c r="E94" s="57"/>
      <c r="F94" s="57"/>
      <c r="G94" s="57"/>
      <c r="H94" s="102">
        <v>-21.2</v>
      </c>
      <c r="I94" s="102">
        <v>-15.2</v>
      </c>
      <c r="J94" s="102"/>
      <c r="K94" s="102">
        <v>-80.5</v>
      </c>
      <c r="L94" s="102">
        <v>-63.6</v>
      </c>
      <c r="N94" s="155"/>
    </row>
    <row r="95" spans="2:14" ht="12" customHeight="1">
      <c r="C95" s="65" t="s">
        <v>233</v>
      </c>
      <c r="E95" s="57"/>
      <c r="F95" s="57"/>
      <c r="G95" s="57"/>
      <c r="H95" s="102">
        <v>-2.4</v>
      </c>
      <c r="I95" s="102">
        <v>-3.2</v>
      </c>
      <c r="J95" s="102"/>
      <c r="K95" s="102">
        <v>-10.7</v>
      </c>
      <c r="L95" s="102">
        <v>-13.8</v>
      </c>
      <c r="N95" s="155"/>
    </row>
    <row r="96" spans="2:14" ht="12" customHeight="1">
      <c r="C96" s="65" t="s">
        <v>90</v>
      </c>
      <c r="E96" s="57"/>
      <c r="F96" s="57"/>
      <c r="G96" s="57"/>
      <c r="H96" s="102">
        <v>3.0999999999999992</v>
      </c>
      <c r="I96" s="102">
        <v>2.3999999999999995</v>
      </c>
      <c r="J96" s="102"/>
      <c r="K96" s="102">
        <v>12.799999999999994</v>
      </c>
      <c r="L96" s="102">
        <v>9.9000000000000021</v>
      </c>
      <c r="N96" s="155"/>
    </row>
    <row r="97" spans="2:14" ht="12" customHeight="1">
      <c r="C97" s="60" t="s">
        <v>54</v>
      </c>
      <c r="D97" s="6"/>
      <c r="E97" s="6"/>
      <c r="F97" s="121"/>
      <c r="G97" s="57"/>
      <c r="H97" s="103">
        <f>SUM(H94:H96)</f>
        <v>-20.5</v>
      </c>
      <c r="I97" s="103">
        <v>-16</v>
      </c>
      <c r="J97" s="99"/>
      <c r="K97" s="103">
        <f>SUM(K94:K96)</f>
        <v>-78.400000000000006</v>
      </c>
      <c r="L97" s="103">
        <v>-67.5</v>
      </c>
      <c r="N97" s="155"/>
    </row>
    <row r="98" spans="2:14" ht="12" customHeight="1">
      <c r="N98" s="155"/>
    </row>
    <row r="99" spans="2:14" ht="12" customHeight="1">
      <c r="N99" s="155"/>
    </row>
    <row r="100" spans="2:14" ht="12" customHeight="1">
      <c r="B100" s="3" t="s">
        <v>224</v>
      </c>
      <c r="N100" s="155"/>
    </row>
    <row r="101" spans="2:14" ht="12" customHeight="1">
      <c r="B101" s="3"/>
      <c r="N101" s="155"/>
    </row>
    <row r="102" spans="2:14" ht="12" customHeight="1" thickBot="1">
      <c r="C102" s="115" t="s">
        <v>92</v>
      </c>
      <c r="D102" s="115"/>
      <c r="E102" s="115"/>
      <c r="F102" s="115"/>
      <c r="G102" s="115"/>
      <c r="H102" s="116"/>
      <c r="I102" s="115"/>
      <c r="J102" s="115"/>
      <c r="K102" s="115"/>
      <c r="L102" s="115"/>
      <c r="N102" s="155"/>
    </row>
    <row r="103" spans="2:14" ht="12" customHeight="1">
      <c r="C103" s="117"/>
      <c r="D103" s="117"/>
      <c r="E103" s="117"/>
      <c r="F103" s="117"/>
      <c r="G103" s="117"/>
      <c r="H103" s="269" t="s">
        <v>6</v>
      </c>
      <c r="I103" s="269"/>
      <c r="J103" s="269"/>
      <c r="K103" s="274" t="s">
        <v>120</v>
      </c>
      <c r="L103" s="274"/>
      <c r="N103" s="155"/>
    </row>
    <row r="104" spans="2:14" ht="12" customHeight="1">
      <c r="C104" s="117"/>
      <c r="D104" s="117"/>
      <c r="E104" s="117"/>
      <c r="F104" s="117"/>
      <c r="G104" s="117"/>
      <c r="H104" s="271" t="s">
        <v>0</v>
      </c>
      <c r="I104" s="271"/>
      <c r="J104" s="271"/>
      <c r="K104" s="261" t="s">
        <v>0</v>
      </c>
      <c r="L104" s="261"/>
      <c r="N104" s="155"/>
    </row>
    <row r="105" spans="2:14" ht="12" customHeight="1">
      <c r="C105" s="87" t="s">
        <v>7</v>
      </c>
      <c r="D105" s="118"/>
      <c r="E105" s="118"/>
      <c r="F105" s="118"/>
      <c r="G105" s="57"/>
      <c r="H105" s="62">
        <v>2020</v>
      </c>
      <c r="I105" s="64">
        <v>2019</v>
      </c>
      <c r="K105" s="62">
        <v>2020</v>
      </c>
      <c r="L105" s="64">
        <v>2019</v>
      </c>
      <c r="N105" s="155"/>
    </row>
    <row r="106" spans="2:14" ht="12" customHeight="1">
      <c r="C106" s="65" t="s">
        <v>4</v>
      </c>
      <c r="D106" s="57"/>
      <c r="E106" s="57"/>
      <c r="F106" s="57"/>
      <c r="G106" s="57"/>
      <c r="H106" s="102">
        <v>0.1</v>
      </c>
      <c r="I106" s="102">
        <v>0.4</v>
      </c>
      <c r="K106" s="102">
        <v>0.8</v>
      </c>
      <c r="L106" s="102">
        <v>2.2000000000000002</v>
      </c>
      <c r="N106" s="155"/>
    </row>
    <row r="107" spans="2:14" ht="12" customHeight="1">
      <c r="C107" s="77" t="s">
        <v>93</v>
      </c>
      <c r="E107" s="57"/>
      <c r="F107" s="57"/>
      <c r="G107" s="57"/>
      <c r="H107" s="102">
        <v>-2.5</v>
      </c>
      <c r="I107" s="102">
        <v>-2.5</v>
      </c>
      <c r="J107" s="102"/>
      <c r="K107" s="102">
        <v>4.9000000000000004</v>
      </c>
      <c r="L107" s="102">
        <v>1</v>
      </c>
      <c r="N107" s="155"/>
    </row>
    <row r="108" spans="2:14" ht="12" customHeight="1">
      <c r="C108" s="65" t="s">
        <v>94</v>
      </c>
      <c r="E108" s="57"/>
      <c r="F108" s="57"/>
      <c r="G108" s="57"/>
      <c r="H108" s="102">
        <v>-5.1999999999999993</v>
      </c>
      <c r="I108" s="102">
        <v>-1.1999999999999997</v>
      </c>
      <c r="J108" s="102"/>
      <c r="K108" s="102">
        <v>-15.700000000000001</v>
      </c>
      <c r="L108" s="102">
        <v>-7.8</v>
      </c>
      <c r="N108" s="155"/>
    </row>
    <row r="109" spans="2:14" ht="12" customHeight="1">
      <c r="C109" s="60" t="s">
        <v>54</v>
      </c>
      <c r="D109" s="6"/>
      <c r="E109" s="6"/>
      <c r="F109" s="121"/>
      <c r="G109" s="57"/>
      <c r="H109" s="103">
        <f>SUM(H106:H108)</f>
        <v>-7.6</v>
      </c>
      <c r="I109" s="103">
        <v>-3.3</v>
      </c>
      <c r="J109" s="99">
        <v>-121.60000000000001</v>
      </c>
      <c r="K109" s="103">
        <f>SUM(K106:K108)</f>
        <v>-10</v>
      </c>
      <c r="L109" s="103">
        <v>-4.5999999999999996</v>
      </c>
      <c r="N109" s="155"/>
    </row>
    <row r="110" spans="2:14" ht="12" customHeight="1">
      <c r="N110" s="155"/>
    </row>
    <row r="111" spans="2:14" ht="12" customHeight="1">
      <c r="B111" s="3" t="s">
        <v>225</v>
      </c>
      <c r="N111" s="155"/>
    </row>
    <row r="112" spans="2:14" ht="12" customHeight="1">
      <c r="B112" s="3"/>
      <c r="N112" s="155"/>
    </row>
    <row r="113" spans="2:14" ht="12" customHeight="1" thickBot="1">
      <c r="C113" s="115" t="s">
        <v>95</v>
      </c>
      <c r="D113" s="115"/>
      <c r="E113" s="115"/>
      <c r="F113" s="115"/>
      <c r="G113" s="115"/>
      <c r="H113" s="116"/>
      <c r="I113" s="115"/>
      <c r="J113" s="115"/>
      <c r="K113" s="115"/>
      <c r="L113" s="115"/>
      <c r="N113" s="155"/>
    </row>
    <row r="114" spans="2:14" ht="12" customHeight="1">
      <c r="C114" s="117"/>
      <c r="D114" s="117"/>
      <c r="E114" s="117"/>
      <c r="F114" s="117"/>
      <c r="G114" s="117"/>
      <c r="H114" s="269" t="s">
        <v>6</v>
      </c>
      <c r="I114" s="269"/>
      <c r="J114" s="269"/>
      <c r="K114" s="274" t="s">
        <v>120</v>
      </c>
      <c r="L114" s="274"/>
      <c r="N114" s="155"/>
    </row>
    <row r="115" spans="2:14" ht="12" customHeight="1">
      <c r="C115" s="117"/>
      <c r="D115" s="117"/>
      <c r="E115" s="117"/>
      <c r="F115" s="117"/>
      <c r="G115" s="117"/>
      <c r="H115" s="271" t="s">
        <v>0</v>
      </c>
      <c r="I115" s="271"/>
      <c r="J115" s="271"/>
      <c r="K115" s="261" t="s">
        <v>0</v>
      </c>
      <c r="L115" s="261"/>
      <c r="N115" s="155"/>
    </row>
    <row r="116" spans="2:14" ht="12" customHeight="1">
      <c r="C116" s="87" t="s">
        <v>7</v>
      </c>
      <c r="D116" s="118"/>
      <c r="E116" s="118"/>
      <c r="F116" s="118"/>
      <c r="G116" s="57"/>
      <c r="H116" s="62">
        <v>2020</v>
      </c>
      <c r="I116" s="64">
        <v>2019</v>
      </c>
      <c r="K116" s="62">
        <v>2020</v>
      </c>
      <c r="L116" s="64">
        <v>2019</v>
      </c>
      <c r="N116" s="155"/>
    </row>
    <row r="117" spans="2:14" ht="12" customHeight="1">
      <c r="C117" s="65" t="s">
        <v>96</v>
      </c>
      <c r="D117" s="57"/>
      <c r="E117" s="57"/>
      <c r="F117" s="57"/>
      <c r="G117" s="57"/>
      <c r="H117" s="102">
        <v>-7.4</v>
      </c>
      <c r="I117" s="102">
        <v>-17.8</v>
      </c>
      <c r="K117" s="102">
        <v>-15.1</v>
      </c>
      <c r="L117" s="102">
        <v>-34.799999999999997</v>
      </c>
      <c r="N117" s="155"/>
    </row>
    <row r="118" spans="2:14" ht="12" customHeight="1">
      <c r="C118" s="77" t="s">
        <v>97</v>
      </c>
      <c r="E118" s="57"/>
      <c r="F118" s="57"/>
      <c r="G118" s="57"/>
      <c r="H118" s="102">
        <v>0</v>
      </c>
      <c r="I118" s="102">
        <v>0</v>
      </c>
      <c r="J118" s="102"/>
      <c r="K118" s="102">
        <v>0</v>
      </c>
      <c r="L118" s="102">
        <v>0.7</v>
      </c>
      <c r="N118" s="155"/>
    </row>
    <row r="119" spans="2:14" ht="12" customHeight="1">
      <c r="C119" s="60" t="s">
        <v>54</v>
      </c>
      <c r="D119" s="6"/>
      <c r="E119" s="6"/>
      <c r="F119" s="121"/>
      <c r="G119" s="57"/>
      <c r="H119" s="103">
        <f>SUM(H117:H118)</f>
        <v>-7.4</v>
      </c>
      <c r="I119" s="103">
        <v>-17.8</v>
      </c>
      <c r="J119" s="99">
        <v>-121.60000000000001</v>
      </c>
      <c r="K119" s="103">
        <f>SUM(K117:K118)</f>
        <v>-15.1</v>
      </c>
      <c r="L119" s="103">
        <v>-34.099999999999994</v>
      </c>
      <c r="N119" s="155"/>
    </row>
    <row r="120" spans="2:14" ht="12" customHeight="1">
      <c r="N120" s="155"/>
    </row>
    <row r="121" spans="2:14" ht="12" customHeight="1">
      <c r="B121" s="3" t="s">
        <v>226</v>
      </c>
      <c r="N121" s="155"/>
    </row>
    <row r="122" spans="2:14" ht="12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N122" s="155"/>
    </row>
    <row r="123" spans="2:14" ht="12" customHeight="1" thickBot="1">
      <c r="C123" s="115" t="s">
        <v>98</v>
      </c>
      <c r="D123" s="115"/>
      <c r="E123" s="115"/>
      <c r="F123" s="115"/>
      <c r="G123" s="115"/>
      <c r="H123" s="116"/>
      <c r="I123" s="115"/>
      <c r="J123" s="115"/>
      <c r="K123" s="115"/>
      <c r="L123" s="115"/>
      <c r="N123" s="155"/>
    </row>
    <row r="124" spans="2:14" ht="12" customHeight="1">
      <c r="C124" s="117"/>
      <c r="D124" s="117"/>
      <c r="E124" s="117"/>
      <c r="F124" s="117"/>
      <c r="G124" s="117"/>
      <c r="H124" s="269" t="s">
        <v>6</v>
      </c>
      <c r="I124" s="269"/>
      <c r="J124" s="269"/>
      <c r="K124" s="274" t="s">
        <v>120</v>
      </c>
      <c r="L124" s="274"/>
      <c r="N124" s="155"/>
    </row>
    <row r="125" spans="2:14" ht="12" customHeight="1">
      <c r="C125" s="117"/>
      <c r="D125" s="117"/>
      <c r="E125" s="117"/>
      <c r="F125" s="117"/>
      <c r="G125" s="117"/>
      <c r="H125" s="271" t="s">
        <v>0</v>
      </c>
      <c r="I125" s="271"/>
      <c r="J125" s="271"/>
      <c r="K125" s="261" t="s">
        <v>0</v>
      </c>
      <c r="L125" s="261"/>
      <c r="N125" s="155"/>
    </row>
    <row r="126" spans="2:14" ht="12" customHeight="1">
      <c r="C126" s="87" t="s">
        <v>7</v>
      </c>
      <c r="D126" s="118"/>
      <c r="E126" s="118"/>
      <c r="F126" s="118"/>
      <c r="G126" s="57"/>
      <c r="H126" s="62">
        <v>2020</v>
      </c>
      <c r="I126" s="64">
        <v>2019</v>
      </c>
      <c r="J126" s="7"/>
      <c r="K126" s="62">
        <v>2020</v>
      </c>
      <c r="L126" s="64">
        <v>2019</v>
      </c>
      <c r="N126" s="155"/>
    </row>
    <row r="127" spans="2:14" ht="12" customHeight="1">
      <c r="C127" s="65" t="s">
        <v>99</v>
      </c>
      <c r="D127" s="57"/>
      <c r="E127" s="57"/>
      <c r="F127" s="57"/>
      <c r="G127" s="57"/>
      <c r="H127" s="102">
        <v>3.6</v>
      </c>
      <c r="I127" s="102">
        <v>7.9000000000000021</v>
      </c>
      <c r="J127" s="7"/>
      <c r="K127" s="102">
        <v>13.799999999999999</v>
      </c>
      <c r="L127" s="102">
        <v>20.3</v>
      </c>
      <c r="N127" s="155"/>
    </row>
    <row r="128" spans="2:14" ht="12" customHeight="1">
      <c r="C128" s="77" t="s">
        <v>100</v>
      </c>
      <c r="D128" s="57"/>
      <c r="E128" s="57"/>
      <c r="F128" s="57"/>
      <c r="G128" s="57"/>
      <c r="H128" s="102">
        <v>3.5</v>
      </c>
      <c r="I128" s="102">
        <v>6.3000000000000007</v>
      </c>
      <c r="J128" s="7"/>
      <c r="K128" s="102">
        <v>12.5</v>
      </c>
      <c r="L128" s="102">
        <v>29.2</v>
      </c>
      <c r="N128" s="155"/>
    </row>
    <row r="129" spans="2:14" ht="12" customHeight="1">
      <c r="C129" s="77" t="s">
        <v>278</v>
      </c>
      <c r="D129" s="57"/>
      <c r="E129" s="57"/>
      <c r="F129" s="57"/>
      <c r="G129" s="57"/>
      <c r="H129" s="102">
        <v>4.3</v>
      </c>
      <c r="I129" s="102">
        <v>2.2999999999999998</v>
      </c>
      <c r="J129" s="7"/>
      <c r="K129" s="102">
        <v>8.6999999999999993</v>
      </c>
      <c r="L129" s="102">
        <v>6.3</v>
      </c>
      <c r="N129" s="155"/>
    </row>
    <row r="130" spans="2:14" ht="12" customHeight="1">
      <c r="C130" s="80" t="s">
        <v>1</v>
      </c>
      <c r="D130" s="118"/>
      <c r="E130" s="118"/>
      <c r="F130" s="118"/>
      <c r="G130" s="57"/>
      <c r="H130" s="124">
        <v>0</v>
      </c>
      <c r="I130" s="124">
        <v>1.2</v>
      </c>
      <c r="J130" s="7"/>
      <c r="K130" s="124">
        <v>1.1000000000000001</v>
      </c>
      <c r="L130" s="124">
        <v>3.3</v>
      </c>
      <c r="N130" s="155"/>
    </row>
    <row r="131" spans="2:14" ht="12" customHeight="1">
      <c r="C131" s="69" t="s">
        <v>101</v>
      </c>
      <c r="D131" s="57"/>
      <c r="E131" s="57"/>
      <c r="F131" s="57"/>
      <c r="G131" s="57"/>
      <c r="H131" s="99">
        <f>SUM(H127:H130)</f>
        <v>11.399999999999999</v>
      </c>
      <c r="I131" s="99">
        <v>17.700000000000003</v>
      </c>
      <c r="J131" s="176"/>
      <c r="K131" s="99">
        <f>SUM(K127:K130)</f>
        <v>36.1</v>
      </c>
      <c r="L131" s="99">
        <v>59.099999999999994</v>
      </c>
      <c r="N131" s="155"/>
    </row>
    <row r="132" spans="2:14" ht="12" customHeight="1">
      <c r="C132" s="65" t="s">
        <v>102</v>
      </c>
      <c r="D132" s="7"/>
      <c r="E132" s="57"/>
      <c r="F132" s="57"/>
      <c r="G132" s="57"/>
      <c r="H132" s="102">
        <v>-2.4</v>
      </c>
      <c r="I132" s="102">
        <v>-6.1</v>
      </c>
      <c r="J132" s="102"/>
      <c r="K132" s="102">
        <v>-3.3</v>
      </c>
      <c r="L132" s="102">
        <v>2.8999999999999995</v>
      </c>
      <c r="N132" s="155"/>
    </row>
    <row r="133" spans="2:14" ht="12" customHeight="1">
      <c r="C133" s="123" t="s">
        <v>103</v>
      </c>
      <c r="D133" s="247"/>
      <c r="E133" s="247"/>
      <c r="F133" s="121"/>
      <c r="G133" s="57"/>
      <c r="H133" s="103">
        <f>SUM(H131:H132)</f>
        <v>8.9999999999999982</v>
      </c>
      <c r="I133" s="103">
        <v>11.600000000000003</v>
      </c>
      <c r="J133" s="99"/>
      <c r="K133" s="103">
        <f>SUM(K131:K132)</f>
        <v>32.800000000000004</v>
      </c>
      <c r="L133" s="103">
        <v>61.999999999999993</v>
      </c>
      <c r="N133" s="155"/>
    </row>
    <row r="134" spans="2:14" ht="12" customHeight="1">
      <c r="K134" s="175"/>
      <c r="N134" s="155"/>
    </row>
    <row r="135" spans="2:14" ht="12" customHeight="1">
      <c r="B135" s="215" t="s">
        <v>227</v>
      </c>
      <c r="C135" s="7"/>
      <c r="K135" s="175"/>
      <c r="N135" s="155"/>
    </row>
    <row r="136" spans="2:14" ht="12" customHeight="1">
      <c r="N136" s="155"/>
    </row>
    <row r="137" spans="2:14" ht="12" customHeight="1" thickBot="1">
      <c r="C137" s="115" t="s">
        <v>104</v>
      </c>
      <c r="D137" s="115"/>
      <c r="E137" s="115"/>
      <c r="F137" s="115"/>
      <c r="G137" s="115"/>
      <c r="H137" s="116"/>
      <c r="I137" s="115"/>
      <c r="J137" s="115"/>
      <c r="K137" s="115"/>
      <c r="L137" s="115"/>
      <c r="N137" s="155"/>
    </row>
    <row r="138" spans="2:14" ht="12" customHeight="1">
      <c r="C138" s="117"/>
      <c r="D138" s="117"/>
      <c r="E138" s="117"/>
      <c r="F138" s="117"/>
      <c r="G138" s="117"/>
      <c r="K138" s="276" t="s">
        <v>0</v>
      </c>
      <c r="L138" s="276"/>
      <c r="N138" s="155"/>
    </row>
    <row r="139" spans="2:14" ht="12" customHeight="1">
      <c r="C139" s="87" t="s">
        <v>7</v>
      </c>
      <c r="D139" s="118"/>
      <c r="E139" s="118"/>
      <c r="F139" s="118"/>
      <c r="G139" s="118"/>
      <c r="H139" s="118"/>
      <c r="I139" s="118"/>
      <c r="J139" s="10"/>
      <c r="K139" s="169">
        <v>2020</v>
      </c>
      <c r="L139" s="63">
        <v>2019</v>
      </c>
      <c r="N139" s="155"/>
    </row>
    <row r="140" spans="2:14" ht="12" customHeight="1">
      <c r="C140" s="57" t="s">
        <v>105</v>
      </c>
      <c r="D140" s="57"/>
      <c r="E140" s="57"/>
      <c r="F140" s="57"/>
      <c r="G140" s="57"/>
      <c r="H140" s="57"/>
      <c r="I140" s="57"/>
      <c r="J140" s="10"/>
      <c r="K140" s="102">
        <v>0</v>
      </c>
      <c r="L140" s="102">
        <v>0</v>
      </c>
      <c r="N140" s="155"/>
    </row>
    <row r="141" spans="2:14" ht="12" customHeight="1">
      <c r="C141" s="57" t="s">
        <v>106</v>
      </c>
      <c r="D141" s="57"/>
      <c r="E141" s="57"/>
      <c r="F141" s="57"/>
      <c r="G141" s="57"/>
      <c r="H141" s="57"/>
      <c r="I141" s="57"/>
      <c r="J141" s="10"/>
      <c r="K141" s="102">
        <v>0</v>
      </c>
      <c r="L141" s="102">
        <v>0</v>
      </c>
      <c r="N141" s="155"/>
    </row>
    <row r="142" spans="2:14" ht="12" customHeight="1">
      <c r="C142" s="57" t="s">
        <v>107</v>
      </c>
      <c r="D142" s="57"/>
      <c r="E142" s="57"/>
      <c r="F142" s="57"/>
      <c r="G142" s="57"/>
      <c r="H142" s="57"/>
      <c r="I142" s="57"/>
      <c r="J142" s="10"/>
      <c r="K142" s="102">
        <v>0</v>
      </c>
      <c r="L142" s="102">
        <v>40.299999999999997</v>
      </c>
      <c r="N142" s="155"/>
    </row>
    <row r="143" spans="2:14" ht="12" customHeight="1">
      <c r="C143" s="57" t="s">
        <v>108</v>
      </c>
      <c r="D143" s="57"/>
      <c r="E143" s="57"/>
      <c r="F143" s="57"/>
      <c r="G143" s="57"/>
      <c r="H143" s="57"/>
      <c r="I143" s="57"/>
      <c r="J143" s="10"/>
      <c r="K143" s="102">
        <v>14.1</v>
      </c>
      <c r="L143" s="102">
        <v>37.299999999999997</v>
      </c>
      <c r="N143" s="155"/>
    </row>
    <row r="144" spans="2:14" ht="12" customHeight="1">
      <c r="C144" s="57" t="s">
        <v>109</v>
      </c>
      <c r="J144" s="10"/>
      <c r="K144" s="102">
        <v>43.8</v>
      </c>
      <c r="L144" s="102">
        <v>72.8</v>
      </c>
      <c r="N144" s="155"/>
    </row>
    <row r="145" spans="3:14" ht="12" customHeight="1">
      <c r="C145" s="57" t="s">
        <v>177</v>
      </c>
      <c r="D145" s="10"/>
      <c r="E145" s="10"/>
      <c r="F145" s="10"/>
      <c r="G145" s="10"/>
      <c r="H145" s="10"/>
      <c r="I145" s="10"/>
      <c r="J145" s="10"/>
      <c r="K145" s="102">
        <v>92.1</v>
      </c>
      <c r="L145" s="102">
        <v>133.30000000000001</v>
      </c>
      <c r="N145" s="155"/>
    </row>
    <row r="146" spans="3:14" ht="12" customHeight="1">
      <c r="C146" s="118" t="s">
        <v>235</v>
      </c>
      <c r="D146" s="109"/>
      <c r="E146" s="109"/>
      <c r="F146" s="109"/>
      <c r="G146" s="109"/>
      <c r="H146" s="109"/>
      <c r="I146" s="109"/>
      <c r="J146" s="10"/>
      <c r="K146" s="124">
        <v>76.3</v>
      </c>
      <c r="L146" s="124">
        <v>0</v>
      </c>
      <c r="N146" s="155"/>
    </row>
    <row r="147" spans="3:14" ht="12" customHeight="1">
      <c r="C147" s="65" t="s">
        <v>110</v>
      </c>
      <c r="J147" s="10"/>
      <c r="K147" s="102">
        <v>226.3</v>
      </c>
      <c r="L147" s="102">
        <v>283.7</v>
      </c>
      <c r="N147" s="155"/>
    </row>
    <row r="148" spans="3:14" ht="12" customHeight="1">
      <c r="C148" s="65" t="s">
        <v>187</v>
      </c>
      <c r="J148" s="10"/>
      <c r="K148" s="102">
        <v>389.8</v>
      </c>
      <c r="L148" s="102">
        <v>274.90000000000003</v>
      </c>
      <c r="N148" s="155"/>
    </row>
    <row r="149" spans="3:14" ht="12" customHeight="1">
      <c r="C149" s="60" t="s">
        <v>41</v>
      </c>
      <c r="D149" s="6"/>
      <c r="E149" s="6"/>
      <c r="F149" s="6"/>
      <c r="G149" s="6"/>
      <c r="H149" s="6"/>
      <c r="I149" s="6"/>
      <c r="J149" s="10"/>
      <c r="K149" s="105">
        <v>616.1</v>
      </c>
      <c r="L149" s="105">
        <v>558.6</v>
      </c>
      <c r="N149" s="155"/>
    </row>
    <row r="150" spans="3:14" ht="12" customHeight="1">
      <c r="K150" s="9"/>
      <c r="N150" s="155"/>
    </row>
    <row r="151" spans="3:14" ht="12" customHeight="1">
      <c r="N151" s="155"/>
    </row>
    <row r="152" spans="3:14" ht="12" customHeight="1" thickBot="1">
      <c r="C152" s="115" t="s">
        <v>203</v>
      </c>
      <c r="D152" s="115"/>
      <c r="E152" s="115"/>
      <c r="F152" s="115"/>
      <c r="G152" s="115"/>
      <c r="H152" s="116"/>
      <c r="I152" s="115"/>
      <c r="J152" s="115"/>
      <c r="K152" s="115"/>
      <c r="L152" s="115"/>
      <c r="N152" s="155"/>
    </row>
    <row r="153" spans="3:14" ht="12" customHeight="1">
      <c r="C153" s="57"/>
      <c r="D153" s="57"/>
      <c r="E153" s="57"/>
      <c r="F153" s="57"/>
      <c r="G153" s="57"/>
      <c r="H153" s="269" t="s">
        <v>6</v>
      </c>
      <c r="I153" s="269"/>
      <c r="J153" s="269"/>
      <c r="K153" s="274" t="s">
        <v>120</v>
      </c>
      <c r="L153" s="274"/>
      <c r="N153" s="155"/>
    </row>
    <row r="154" spans="3:14" ht="12" customHeight="1">
      <c r="C154" s="117"/>
      <c r="D154" s="117"/>
      <c r="E154" s="117"/>
      <c r="F154" s="117"/>
      <c r="G154" s="117"/>
      <c r="H154" s="271" t="s">
        <v>0</v>
      </c>
      <c r="I154" s="271"/>
      <c r="J154" s="271"/>
      <c r="K154" s="261" t="s">
        <v>0</v>
      </c>
      <c r="L154" s="261"/>
      <c r="N154" s="155"/>
    </row>
    <row r="155" spans="3:14" ht="12" customHeight="1">
      <c r="C155" s="87" t="s">
        <v>7</v>
      </c>
      <c r="D155" s="118"/>
      <c r="E155" s="118"/>
      <c r="F155" s="118"/>
      <c r="G155" s="57"/>
      <c r="H155" s="62">
        <v>2020</v>
      </c>
      <c r="I155" s="64">
        <v>2019</v>
      </c>
      <c r="K155" s="62">
        <v>2020</v>
      </c>
      <c r="L155" s="64">
        <v>2019</v>
      </c>
      <c r="N155" s="155"/>
    </row>
    <row r="156" spans="3:14" ht="12" customHeight="1">
      <c r="C156" s="152"/>
      <c r="D156" s="57"/>
      <c r="E156" s="57"/>
      <c r="F156" s="57"/>
      <c r="G156" s="57"/>
      <c r="H156" s="10"/>
      <c r="I156" s="10"/>
      <c r="K156" s="119"/>
      <c r="L156" s="120"/>
      <c r="N156" s="155"/>
    </row>
    <row r="157" spans="3:14" ht="12" customHeight="1">
      <c r="C157" s="4" t="s">
        <v>200</v>
      </c>
      <c r="G157" s="10"/>
      <c r="H157" s="174">
        <v>95.899999999999977</v>
      </c>
      <c r="I157" s="174">
        <v>108.89999999999998</v>
      </c>
      <c r="K157" s="174">
        <v>134.69999999999999</v>
      </c>
      <c r="L157" s="174">
        <v>307.2</v>
      </c>
      <c r="N157" s="155"/>
    </row>
    <row r="158" spans="3:14" ht="12" customHeight="1">
      <c r="C158" s="4" t="s">
        <v>126</v>
      </c>
      <c r="G158" s="10"/>
      <c r="H158" s="174">
        <v>70.099999999999994</v>
      </c>
      <c r="I158" s="174">
        <v>112.6</v>
      </c>
      <c r="K158" s="174">
        <v>167.3</v>
      </c>
      <c r="L158" s="174">
        <v>273.10000000000002</v>
      </c>
      <c r="N158" s="155"/>
    </row>
    <row r="159" spans="3:14" ht="12" customHeight="1">
      <c r="C159" s="4" t="s">
        <v>111</v>
      </c>
      <c r="G159" s="10"/>
      <c r="H159" s="174">
        <v>33</v>
      </c>
      <c r="I159" s="174">
        <v>41.3</v>
      </c>
      <c r="K159" s="174">
        <v>222.3</v>
      </c>
      <c r="L159" s="174">
        <v>244.8</v>
      </c>
      <c r="N159" s="155"/>
    </row>
    <row r="160" spans="3:14" ht="12" customHeight="1">
      <c r="C160" s="4" t="s">
        <v>112</v>
      </c>
      <c r="G160" s="10"/>
      <c r="H160" s="174">
        <v>3.0999999999999992</v>
      </c>
      <c r="I160" s="174">
        <v>2.3999999999999995</v>
      </c>
      <c r="K160" s="174">
        <v>12.799999999999994</v>
      </c>
      <c r="L160" s="174">
        <v>9.9000000000000021</v>
      </c>
      <c r="N160" s="155"/>
    </row>
    <row r="161" spans="2:14" ht="12" customHeight="1">
      <c r="C161" s="4" t="s">
        <v>113</v>
      </c>
      <c r="G161" s="10"/>
      <c r="H161" s="174">
        <v>14.9</v>
      </c>
      <c r="I161" s="174">
        <v>12.9</v>
      </c>
      <c r="K161" s="174">
        <v>87.8</v>
      </c>
      <c r="L161" s="174">
        <v>86.8</v>
      </c>
      <c r="N161" s="155"/>
    </row>
    <row r="162" spans="2:14" ht="12" customHeight="1">
      <c r="C162" s="4" t="s">
        <v>216</v>
      </c>
      <c r="G162" s="10"/>
      <c r="H162" s="174">
        <v>-28.6</v>
      </c>
      <c r="I162" s="174">
        <v>-43.6</v>
      </c>
      <c r="K162" s="174">
        <v>-125.4</v>
      </c>
      <c r="L162" s="174">
        <v>-206.5</v>
      </c>
      <c r="N162" s="155"/>
    </row>
    <row r="163" spans="2:14" ht="12" customHeight="1">
      <c r="C163" s="4" t="s">
        <v>217</v>
      </c>
      <c r="G163" s="10"/>
      <c r="H163" s="174">
        <v>-77.599999999999994</v>
      </c>
      <c r="I163" s="174">
        <v>-91.9</v>
      </c>
      <c r="K163" s="174">
        <v>-105.2</v>
      </c>
      <c r="L163" s="174">
        <v>-213</v>
      </c>
      <c r="N163" s="155"/>
    </row>
    <row r="164" spans="2:14" ht="12" customHeight="1">
      <c r="C164" s="4" t="s">
        <v>84</v>
      </c>
      <c r="G164" s="10"/>
      <c r="H164" s="174">
        <v>-18.2</v>
      </c>
      <c r="I164" s="174">
        <v>-14.7</v>
      </c>
      <c r="K164" s="174">
        <v>-34.9</v>
      </c>
      <c r="L164" s="174">
        <v>-17.899999999999999</v>
      </c>
      <c r="N164" s="155"/>
    </row>
    <row r="165" spans="2:14" ht="12" customHeight="1">
      <c r="C165" s="4"/>
      <c r="G165" s="10"/>
      <c r="K165" s="174"/>
      <c r="L165" s="174"/>
      <c r="N165" s="155"/>
    </row>
    <row r="166" spans="2:14" ht="12" customHeight="1">
      <c r="C166" s="55" t="s">
        <v>77</v>
      </c>
      <c r="G166" s="10"/>
      <c r="K166" s="174"/>
      <c r="L166" s="174"/>
      <c r="N166" s="155"/>
    </row>
    <row r="167" spans="2:14" ht="12" customHeight="1">
      <c r="C167" s="4" t="s">
        <v>201</v>
      </c>
      <c r="G167" s="10"/>
      <c r="H167" s="174">
        <v>61.000000000000007</v>
      </c>
      <c r="I167" s="174">
        <v>64.7</v>
      </c>
      <c r="K167" s="174">
        <v>218.6</v>
      </c>
      <c r="L167" s="174">
        <v>256.5</v>
      </c>
      <c r="N167" s="155"/>
    </row>
    <row r="168" spans="2:14" ht="12" customHeight="1">
      <c r="C168" s="56" t="s">
        <v>202</v>
      </c>
      <c r="D168" s="109"/>
      <c r="E168" s="109"/>
      <c r="F168" s="109"/>
      <c r="G168" s="10"/>
      <c r="H168" s="192">
        <f>+H167/H159</f>
        <v>1.8484848484848486</v>
      </c>
      <c r="I168" s="192">
        <v>1.566585956416465</v>
      </c>
      <c r="J168" s="10"/>
      <c r="K168" s="192">
        <f>+K167/K159</f>
        <v>0.98335582546108857</v>
      </c>
      <c r="L168" s="192">
        <v>1.0477941176470589</v>
      </c>
      <c r="N168" s="155"/>
    </row>
    <row r="169" spans="2:14" ht="12" customHeight="1">
      <c r="G169" s="10"/>
      <c r="K169" s="174"/>
      <c r="L169" s="174"/>
      <c r="N169" s="155"/>
    </row>
    <row r="170" spans="2:14" ht="12" customHeight="1">
      <c r="G170" s="10"/>
      <c r="N170" s="155"/>
    </row>
    <row r="171" spans="2:14" ht="12" customHeight="1">
      <c r="H171" s="102"/>
      <c r="I171" s="120"/>
      <c r="K171" s="102"/>
      <c r="L171" s="102"/>
      <c r="N171" s="155"/>
    </row>
    <row r="172" spans="2:14" ht="12" customHeight="1">
      <c r="H172" s="102"/>
      <c r="I172" s="120"/>
      <c r="K172" s="102"/>
      <c r="L172" s="102"/>
      <c r="N172" s="155"/>
    </row>
    <row r="173" spans="2:14" ht="12" customHeight="1">
      <c r="B173" s="196" t="s">
        <v>137</v>
      </c>
      <c r="C173" s="69"/>
      <c r="H173" s="102"/>
      <c r="I173" s="120"/>
      <c r="K173" s="102"/>
      <c r="L173" s="102"/>
      <c r="N173" s="155"/>
    </row>
    <row r="174" spans="2:14" ht="12" customHeight="1">
      <c r="H174" s="102"/>
      <c r="I174" s="120"/>
      <c r="K174" s="102"/>
      <c r="L174" s="102"/>
      <c r="N174" s="155"/>
    </row>
    <row r="175" spans="2:14" ht="12" customHeight="1" thickBot="1">
      <c r="C175" s="115" t="s">
        <v>138</v>
      </c>
      <c r="D175" s="115"/>
      <c r="E175" s="115"/>
      <c r="F175" s="115"/>
      <c r="G175" s="115"/>
      <c r="H175" s="116"/>
      <c r="I175" s="115"/>
      <c r="J175" s="115"/>
      <c r="K175" s="115"/>
      <c r="L175" s="115"/>
      <c r="N175" s="155"/>
    </row>
    <row r="176" spans="2:14" ht="12" customHeight="1">
      <c r="C176" s="117"/>
      <c r="D176" s="117"/>
      <c r="E176" s="117"/>
      <c r="F176" s="117"/>
      <c r="G176" s="117"/>
      <c r="J176" s="232"/>
      <c r="K176" s="261" t="s">
        <v>0</v>
      </c>
      <c r="L176" s="261"/>
      <c r="N176" s="155"/>
    </row>
    <row r="177" spans="3:14" ht="12" customHeight="1">
      <c r="C177" s="87" t="s">
        <v>7</v>
      </c>
      <c r="D177" s="118"/>
      <c r="E177" s="118"/>
      <c r="F177" s="118"/>
      <c r="G177" s="118"/>
      <c r="H177" s="118"/>
      <c r="I177" s="118"/>
      <c r="J177" s="10"/>
      <c r="K177" s="62">
        <v>2020</v>
      </c>
      <c r="L177" s="64">
        <v>2019</v>
      </c>
      <c r="N177" s="155"/>
    </row>
    <row r="178" spans="3:14" ht="12" customHeight="1">
      <c r="C178" s="147" t="s">
        <v>127</v>
      </c>
      <c r="J178" s="10"/>
      <c r="K178" s="102"/>
      <c r="L178" s="102"/>
      <c r="N178" s="155"/>
    </row>
    <row r="179" spans="3:14" ht="12" customHeight="1">
      <c r="C179" s="65" t="s">
        <v>251</v>
      </c>
      <c r="K179" s="102">
        <v>2</v>
      </c>
      <c r="L179" s="102">
        <v>377</v>
      </c>
      <c r="N179" s="155"/>
    </row>
    <row r="180" spans="3:14" ht="12" customHeight="1">
      <c r="C180" s="65" t="s">
        <v>255</v>
      </c>
      <c r="D180" s="7"/>
      <c r="E180" s="7"/>
      <c r="F180" s="7"/>
      <c r="G180" s="7"/>
      <c r="H180" s="7"/>
      <c r="I180" s="7"/>
      <c r="J180" s="7"/>
      <c r="K180" s="102">
        <v>520.4</v>
      </c>
      <c r="L180" s="102">
        <v>0</v>
      </c>
      <c r="N180" s="155"/>
    </row>
    <row r="181" spans="3:14" ht="12" customHeight="1">
      <c r="C181" s="65" t="s">
        <v>128</v>
      </c>
      <c r="K181" s="102">
        <v>109.4</v>
      </c>
      <c r="L181" s="102">
        <v>119.8</v>
      </c>
      <c r="N181" s="155"/>
    </row>
    <row r="182" spans="3:14" ht="12" customHeight="1">
      <c r="C182" s="65" t="s">
        <v>129</v>
      </c>
      <c r="K182" s="102">
        <v>189.1</v>
      </c>
      <c r="L182" s="102">
        <v>202.3</v>
      </c>
      <c r="N182" s="155"/>
    </row>
    <row r="183" spans="3:14" ht="12" customHeight="1">
      <c r="C183" s="65" t="s">
        <v>130</v>
      </c>
      <c r="K183" s="102">
        <v>135.19999999999999</v>
      </c>
      <c r="L183" s="102">
        <v>180</v>
      </c>
      <c r="N183" s="155"/>
    </row>
    <row r="184" spans="3:14" ht="12" customHeight="1">
      <c r="C184" s="65" t="s">
        <v>256</v>
      </c>
      <c r="K184" s="102">
        <v>214.8</v>
      </c>
      <c r="L184" s="102">
        <v>0</v>
      </c>
      <c r="N184" s="155"/>
    </row>
    <row r="185" spans="3:14" ht="12" customHeight="1">
      <c r="C185" s="147" t="s">
        <v>131</v>
      </c>
      <c r="K185" s="102"/>
      <c r="L185" s="102"/>
      <c r="N185" s="155"/>
    </row>
    <row r="186" spans="3:14" ht="12" customHeight="1">
      <c r="C186" s="65" t="s">
        <v>132</v>
      </c>
      <c r="K186" s="102">
        <v>0</v>
      </c>
      <c r="L186" s="102">
        <v>212</v>
      </c>
      <c r="N186" s="155"/>
    </row>
    <row r="187" spans="3:14" ht="12" customHeight="1">
      <c r="C187" s="60" t="s">
        <v>139</v>
      </c>
      <c r="D187" s="6"/>
      <c r="E187" s="6"/>
      <c r="F187" s="6"/>
      <c r="G187" s="6"/>
      <c r="H187" s="6"/>
      <c r="I187" s="6"/>
      <c r="K187" s="103">
        <f>SUM(K179:K186)</f>
        <v>1170.8999999999999</v>
      </c>
      <c r="L187" s="103">
        <v>1091.0999999999999</v>
      </c>
      <c r="N187" s="155"/>
    </row>
    <row r="188" spans="3:14" ht="12" customHeight="1">
      <c r="C188" s="65" t="s">
        <v>213</v>
      </c>
      <c r="D188" s="10"/>
      <c r="E188" s="10"/>
      <c r="F188" s="10"/>
      <c r="G188" s="10"/>
      <c r="H188" s="10"/>
      <c r="I188" s="10"/>
      <c r="K188" s="102">
        <v>-1150.4000000000001</v>
      </c>
      <c r="L188" s="168">
        <v>-443.2</v>
      </c>
      <c r="N188" s="155"/>
    </row>
    <row r="189" spans="3:14" ht="12" customHeight="1">
      <c r="C189" s="65" t="s">
        <v>133</v>
      </c>
      <c r="D189" s="10"/>
      <c r="E189" s="10"/>
      <c r="F189" s="10"/>
      <c r="G189" s="10"/>
      <c r="H189" s="10"/>
      <c r="I189" s="10"/>
      <c r="K189" s="102">
        <v>-20.5</v>
      </c>
      <c r="L189" s="168">
        <v>-6.7</v>
      </c>
      <c r="N189" s="155"/>
    </row>
    <row r="190" spans="3:14" ht="12" customHeight="1">
      <c r="C190" s="60" t="s">
        <v>214</v>
      </c>
      <c r="D190" s="6"/>
      <c r="E190" s="6"/>
      <c r="F190" s="6"/>
      <c r="G190" s="6"/>
      <c r="H190" s="6"/>
      <c r="I190" s="6"/>
      <c r="K190" s="103">
        <f>ROUND(SUM(K187:K189),1)</f>
        <v>0</v>
      </c>
      <c r="L190" s="103">
        <v>641.19999999999982</v>
      </c>
      <c r="N190" s="155"/>
    </row>
    <row r="191" spans="3:14" ht="12" customHeight="1">
      <c r="C191" s="164" t="s">
        <v>269</v>
      </c>
      <c r="D191" s="236"/>
      <c r="E191" s="236"/>
      <c r="F191" s="236"/>
      <c r="G191" s="236"/>
      <c r="H191" s="102"/>
      <c r="I191" s="120"/>
      <c r="J191" s="230"/>
      <c r="K191" s="102"/>
      <c r="L191" s="102"/>
      <c r="N191" s="155"/>
    </row>
    <row r="192" spans="3:14" ht="12" customHeight="1">
      <c r="C192" s="69"/>
      <c r="D192" s="10"/>
      <c r="E192" s="10"/>
      <c r="F192" s="10"/>
      <c r="G192" s="10"/>
      <c r="H192" s="102"/>
      <c r="I192" s="120"/>
      <c r="K192" s="102"/>
      <c r="L192" s="102"/>
      <c r="N192" s="155"/>
    </row>
    <row r="193" spans="3:14" ht="12" customHeight="1">
      <c r="C193" s="65"/>
      <c r="H193" s="102"/>
      <c r="I193" s="120"/>
      <c r="K193" s="102"/>
      <c r="L193" s="102"/>
      <c r="N193" s="155"/>
    </row>
    <row r="194" spans="3:14" ht="12" customHeight="1" thickBot="1">
      <c r="C194" s="146" t="s">
        <v>134</v>
      </c>
      <c r="D194" s="115"/>
      <c r="E194" s="115"/>
      <c r="F194" s="115"/>
      <c r="G194" s="115"/>
      <c r="H194" s="116"/>
      <c r="I194" s="115"/>
      <c r="J194" s="115"/>
      <c r="K194" s="115"/>
      <c r="L194" s="115"/>
      <c r="N194" s="155"/>
    </row>
    <row r="195" spans="3:14" ht="12" customHeight="1">
      <c r="C195" s="117"/>
      <c r="D195" s="117"/>
      <c r="E195" s="117"/>
      <c r="F195" s="117"/>
      <c r="G195" s="117"/>
      <c r="H195" s="117"/>
      <c r="I195" s="117"/>
      <c r="J195" s="232"/>
      <c r="K195" s="261" t="s">
        <v>0</v>
      </c>
      <c r="L195" s="261"/>
      <c r="N195" s="155"/>
    </row>
    <row r="196" spans="3:14" ht="12" customHeight="1">
      <c r="C196" s="87" t="s">
        <v>7</v>
      </c>
      <c r="D196" s="118"/>
      <c r="E196" s="118"/>
      <c r="F196" s="118"/>
      <c r="G196" s="118"/>
      <c r="H196" s="118"/>
      <c r="I196" s="118"/>
      <c r="J196" s="10"/>
      <c r="K196" s="62">
        <v>2020</v>
      </c>
      <c r="L196" s="64">
        <v>2019</v>
      </c>
      <c r="N196" s="155"/>
    </row>
    <row r="197" spans="3:14" ht="12" customHeight="1">
      <c r="C197" s="147" t="s">
        <v>127</v>
      </c>
      <c r="K197" s="102"/>
      <c r="L197" s="102"/>
      <c r="N197" s="155"/>
    </row>
    <row r="198" spans="3:14" ht="12" customHeight="1">
      <c r="C198" s="65" t="s">
        <v>130</v>
      </c>
      <c r="K198" s="102">
        <v>0</v>
      </c>
      <c r="L198" s="102">
        <v>170</v>
      </c>
      <c r="N198" s="155"/>
    </row>
    <row r="199" spans="3:14" ht="12" customHeight="1">
      <c r="C199" s="147" t="s">
        <v>131</v>
      </c>
      <c r="K199" s="102"/>
      <c r="L199" s="102"/>
      <c r="N199" s="155"/>
    </row>
    <row r="200" spans="3:14" ht="12" customHeight="1">
      <c r="C200" s="65" t="s">
        <v>135</v>
      </c>
      <c r="K200" s="102">
        <v>0</v>
      </c>
      <c r="L200" s="102">
        <v>5.6905479997723782</v>
      </c>
      <c r="N200" s="155"/>
    </row>
    <row r="201" spans="3:14" ht="12" customHeight="1">
      <c r="C201" s="65" t="s">
        <v>136</v>
      </c>
      <c r="K201" s="102">
        <v>22.8</v>
      </c>
      <c r="L201" s="102">
        <v>9.6</v>
      </c>
      <c r="N201" s="155"/>
    </row>
    <row r="202" spans="3:14" ht="12" customHeight="1">
      <c r="C202" s="60" t="s">
        <v>54</v>
      </c>
      <c r="D202" s="13"/>
      <c r="E202" s="13"/>
      <c r="F202" s="13"/>
      <c r="G202" s="13"/>
      <c r="H202" s="13"/>
      <c r="I202" s="13"/>
      <c r="K202" s="103">
        <f>SUM(K198:K201)</f>
        <v>22.8</v>
      </c>
      <c r="L202" s="103">
        <v>185.29054799977237</v>
      </c>
      <c r="N202" s="155"/>
    </row>
    <row r="203" spans="3:14" ht="12" customHeight="1">
      <c r="C203" s="65"/>
      <c r="K203" s="102"/>
      <c r="L203" s="120"/>
      <c r="N203" s="155"/>
    </row>
    <row r="204" spans="3:14" ht="12" customHeight="1">
      <c r="C204" s="65"/>
      <c r="K204" s="102"/>
      <c r="L204" s="120"/>
      <c r="N204" s="155"/>
    </row>
    <row r="205" spans="3:14" ht="12" customHeight="1" thickBot="1">
      <c r="C205" s="146" t="s">
        <v>156</v>
      </c>
      <c r="D205" s="115"/>
      <c r="E205" s="115"/>
      <c r="F205" s="115"/>
      <c r="G205" s="115"/>
      <c r="H205" s="115"/>
      <c r="I205" s="115"/>
      <c r="J205" s="115"/>
      <c r="K205" s="116"/>
      <c r="L205" s="115"/>
      <c r="N205" s="155"/>
    </row>
    <row r="206" spans="3:14" ht="12" customHeight="1">
      <c r="C206" s="117"/>
      <c r="D206" s="117"/>
      <c r="E206" s="117"/>
      <c r="F206" s="117"/>
      <c r="G206" s="117"/>
      <c r="H206" s="117"/>
      <c r="I206" s="117"/>
      <c r="J206" s="199"/>
      <c r="K206" s="261" t="s">
        <v>0</v>
      </c>
      <c r="L206" s="261"/>
      <c r="N206" s="155"/>
    </row>
    <row r="207" spans="3:14" ht="12" customHeight="1">
      <c r="C207" s="118" t="s">
        <v>7</v>
      </c>
      <c r="D207" s="118"/>
      <c r="E207" s="118"/>
      <c r="F207" s="118"/>
      <c r="G207" s="118"/>
      <c r="H207" s="118"/>
      <c r="I207" s="118"/>
      <c r="J207" s="61"/>
      <c r="K207" s="62">
        <v>2020</v>
      </c>
      <c r="L207" s="64">
        <v>2019</v>
      </c>
      <c r="N207" s="155"/>
    </row>
    <row r="208" spans="3:14" ht="12" customHeight="1">
      <c r="C208" s="65" t="s">
        <v>204</v>
      </c>
      <c r="D208" s="57"/>
      <c r="E208" s="57"/>
      <c r="F208" s="57"/>
      <c r="G208" s="57"/>
      <c r="H208" s="57"/>
      <c r="I208" s="57"/>
      <c r="J208" s="170"/>
      <c r="K208" s="174">
        <f>-K187</f>
        <v>-1170.8999999999999</v>
      </c>
      <c r="L208" s="174">
        <v>-1091.0999999999999</v>
      </c>
      <c r="N208" s="155"/>
    </row>
    <row r="209" spans="2:14" ht="12" customHeight="1">
      <c r="C209" s="57" t="s">
        <v>36</v>
      </c>
      <c r="D209" s="57"/>
      <c r="E209" s="57"/>
      <c r="F209" s="57"/>
      <c r="G209" s="57"/>
      <c r="H209" s="57"/>
      <c r="I209" s="57"/>
      <c r="J209" s="61"/>
      <c r="K209" s="174">
        <v>156.69999999999999</v>
      </c>
      <c r="L209" s="174">
        <v>40.6</v>
      </c>
      <c r="N209" s="155"/>
    </row>
    <row r="210" spans="2:14" ht="12" customHeight="1">
      <c r="C210" s="57" t="s">
        <v>183</v>
      </c>
      <c r="D210" s="57"/>
      <c r="E210" s="57"/>
      <c r="F210" s="57"/>
      <c r="G210" s="57"/>
      <c r="H210" s="57"/>
      <c r="I210" s="57"/>
      <c r="J210" s="61"/>
      <c r="K210" s="174">
        <v>76.599999999999994</v>
      </c>
      <c r="L210" s="174">
        <v>43</v>
      </c>
      <c r="N210" s="155"/>
    </row>
    <row r="211" spans="2:14" ht="12" customHeight="1">
      <c r="C211" s="60" t="s">
        <v>236</v>
      </c>
      <c r="D211" s="60"/>
      <c r="E211" s="60"/>
      <c r="F211" s="60"/>
      <c r="G211" s="60"/>
      <c r="H211" s="60"/>
      <c r="I211" s="60"/>
      <c r="J211" s="61"/>
      <c r="K211" s="173">
        <f>SUM(K208:K210)</f>
        <v>-937.5999999999998</v>
      </c>
      <c r="L211" s="173">
        <v>-1007.5</v>
      </c>
      <c r="N211" s="155"/>
    </row>
    <row r="212" spans="2:14" ht="12" customHeight="1">
      <c r="C212" s="69"/>
      <c r="D212" s="69"/>
      <c r="E212" s="69"/>
      <c r="F212" s="69"/>
      <c r="G212" s="69"/>
      <c r="H212" s="69"/>
      <c r="I212" s="69"/>
      <c r="J212" s="61"/>
      <c r="K212" s="174"/>
      <c r="L212" s="174"/>
      <c r="N212" s="155"/>
    </row>
    <row r="213" spans="2:14" ht="12" customHeight="1">
      <c r="C213" s="57" t="s">
        <v>192</v>
      </c>
      <c r="D213" s="57"/>
      <c r="E213" s="57"/>
      <c r="F213" s="57"/>
      <c r="G213" s="57"/>
      <c r="H213" s="57"/>
      <c r="I213" s="57"/>
      <c r="J213" s="170"/>
      <c r="K213" s="174">
        <v>-40.1</v>
      </c>
      <c r="L213" s="174">
        <v>-46.1</v>
      </c>
      <c r="N213" s="155"/>
    </row>
    <row r="214" spans="2:14" ht="12" customHeight="1">
      <c r="C214" s="57" t="s">
        <v>193</v>
      </c>
      <c r="D214" s="57"/>
      <c r="E214" s="57"/>
      <c r="F214" s="57"/>
      <c r="G214" s="57"/>
      <c r="H214" s="57"/>
      <c r="I214" s="57"/>
      <c r="J214" s="170"/>
      <c r="K214" s="174">
        <v>-118.5</v>
      </c>
      <c r="L214" s="174">
        <v>-151</v>
      </c>
      <c r="N214" s="155"/>
    </row>
    <row r="215" spans="2:14" ht="12" customHeight="1">
      <c r="C215" s="60" t="s">
        <v>237</v>
      </c>
      <c r="D215" s="121"/>
      <c r="E215" s="121"/>
      <c r="F215" s="121"/>
      <c r="G215" s="121"/>
      <c r="H215" s="121"/>
      <c r="I215" s="121"/>
      <c r="J215" s="61"/>
      <c r="K215" s="172">
        <f>SUM(K211:K214)</f>
        <v>-1096.1999999999998</v>
      </c>
      <c r="L215" s="172">
        <v>-1204.5999999999999</v>
      </c>
      <c r="N215" s="155"/>
    </row>
    <row r="216" spans="2:14" ht="12" customHeight="1">
      <c r="C216" s="164"/>
      <c r="D216" s="57"/>
      <c r="E216" s="57"/>
      <c r="F216" s="57"/>
      <c r="G216" s="57"/>
      <c r="H216" s="119"/>
      <c r="I216" s="120"/>
      <c r="J216" s="61"/>
      <c r="K216" s="119"/>
      <c r="L216" s="120"/>
      <c r="N216" s="155"/>
    </row>
    <row r="217" spans="2:14" ht="12" customHeight="1">
      <c r="D217" s="57"/>
      <c r="E217" s="57"/>
      <c r="F217" s="57"/>
      <c r="G217" s="57"/>
      <c r="H217" s="119"/>
      <c r="I217" s="120"/>
      <c r="J217" s="10"/>
      <c r="K217" s="119"/>
      <c r="L217" s="120"/>
      <c r="N217" s="155"/>
    </row>
    <row r="218" spans="2:14" ht="12" customHeight="1">
      <c r="H218" s="102"/>
      <c r="I218" s="120"/>
      <c r="K218" s="102"/>
      <c r="L218" s="102"/>
      <c r="N218" s="155"/>
    </row>
    <row r="219" spans="2:14" ht="12" customHeight="1">
      <c r="H219" s="102"/>
      <c r="I219" s="120"/>
      <c r="K219" s="102"/>
      <c r="L219" s="102"/>
      <c r="N219" s="155"/>
    </row>
    <row r="220" spans="2:14" ht="12" customHeight="1">
      <c r="B220" s="196" t="s">
        <v>140</v>
      </c>
      <c r="C220" s="69"/>
      <c r="H220" s="102"/>
      <c r="I220" s="120"/>
      <c r="K220" s="102"/>
      <c r="L220" s="102"/>
      <c r="N220" s="155"/>
    </row>
    <row r="221" spans="2:14" ht="12" customHeight="1">
      <c r="H221" s="102"/>
      <c r="I221" s="120"/>
      <c r="K221" s="102"/>
      <c r="L221" s="102"/>
      <c r="N221" s="155"/>
    </row>
    <row r="222" spans="2:14" ht="12" customHeight="1" thickBot="1">
      <c r="C222" s="148" t="s">
        <v>141</v>
      </c>
      <c r="D222" s="11"/>
      <c r="E222" s="11"/>
      <c r="F222" s="11"/>
      <c r="G222" s="11"/>
      <c r="N222" s="155"/>
    </row>
    <row r="223" spans="2:14" ht="12" customHeight="1">
      <c r="C223" s="117"/>
      <c r="D223" s="117"/>
      <c r="E223" s="117"/>
      <c r="F223" s="117"/>
      <c r="G223" s="117"/>
      <c r="H223" s="269" t="s">
        <v>6</v>
      </c>
      <c r="I223" s="269"/>
      <c r="J223" s="269"/>
      <c r="K223" s="274" t="s">
        <v>120</v>
      </c>
      <c r="L223" s="274"/>
      <c r="N223" s="155"/>
    </row>
    <row r="224" spans="2:14" ht="12" customHeight="1">
      <c r="C224" s="117"/>
      <c r="D224" s="117"/>
      <c r="E224" s="117"/>
      <c r="F224" s="117"/>
      <c r="G224" s="117"/>
      <c r="H224" s="271" t="s">
        <v>0</v>
      </c>
      <c r="I224" s="271"/>
      <c r="J224" s="271"/>
      <c r="K224" s="261" t="s">
        <v>0</v>
      </c>
      <c r="L224" s="261"/>
      <c r="N224" s="155"/>
    </row>
    <row r="225" spans="2:14" ht="12" customHeight="1">
      <c r="C225" s="152"/>
      <c r="D225" s="57"/>
      <c r="E225" s="57"/>
      <c r="F225" s="57"/>
      <c r="G225" s="57"/>
      <c r="H225" s="62">
        <v>2020</v>
      </c>
      <c r="I225" s="64">
        <v>2019</v>
      </c>
      <c r="K225" s="62">
        <v>2020</v>
      </c>
      <c r="L225" s="64">
        <v>2019</v>
      </c>
      <c r="N225" s="155"/>
    </row>
    <row r="226" spans="2:14" ht="12" customHeight="1">
      <c r="C226" s="149" t="s">
        <v>142</v>
      </c>
      <c r="H226" s="184">
        <v>-0.15663434193664311</v>
      </c>
      <c r="I226" s="184">
        <v>3.1547210694040415E-2</v>
      </c>
      <c r="J226" s="178"/>
      <c r="K226" s="179">
        <v>-0.84502534665704099</v>
      </c>
      <c r="L226" s="177">
        <v>-0.21167081742050542</v>
      </c>
      <c r="N226" s="155"/>
    </row>
    <row r="227" spans="2:14" ht="12" customHeight="1">
      <c r="C227" s="150" t="s">
        <v>143</v>
      </c>
      <c r="D227" s="109"/>
      <c r="E227" s="109"/>
      <c r="F227" s="109"/>
      <c r="G227" s="10"/>
      <c r="H227" s="185">
        <v>-0.15663434193664311</v>
      </c>
      <c r="I227" s="167">
        <v>3.1345547743965994E-2</v>
      </c>
      <c r="J227" s="178"/>
      <c r="K227" s="180">
        <v>-0.84502534665704099</v>
      </c>
      <c r="L227" s="167">
        <v>-0.21043482808019348</v>
      </c>
      <c r="N227" s="155"/>
    </row>
    <row r="228" spans="2:14" ht="12" customHeight="1">
      <c r="C228" s="151" t="s">
        <v>144</v>
      </c>
      <c r="F228" s="7"/>
      <c r="G228" s="7"/>
      <c r="H228" s="156">
        <v>384816207</v>
      </c>
      <c r="I228" s="156">
        <v>338578257</v>
      </c>
      <c r="J228" s="157"/>
      <c r="K228" s="156">
        <v>380510818</v>
      </c>
      <c r="L228" s="156">
        <v>338578257</v>
      </c>
      <c r="N228" s="155"/>
    </row>
    <row r="229" spans="2:14" ht="12" customHeight="1">
      <c r="C229" s="151" t="s">
        <v>145</v>
      </c>
      <c r="H229" s="156">
        <v>386071356</v>
      </c>
      <c r="I229" s="156">
        <v>340756515</v>
      </c>
      <c r="J229" s="157"/>
      <c r="K229" s="156">
        <v>382225421</v>
      </c>
      <c r="L229" s="156">
        <v>340566897</v>
      </c>
      <c r="N229" s="155"/>
    </row>
    <row r="230" spans="2:14" ht="12" customHeight="1">
      <c r="C230" s="151"/>
      <c r="H230" s="102"/>
      <c r="I230" s="120"/>
      <c r="J230" s="7"/>
      <c r="K230" s="102"/>
      <c r="L230" s="102"/>
      <c r="N230" s="155"/>
    </row>
    <row r="231" spans="2:14" ht="12" customHeight="1">
      <c r="C231" s="151"/>
      <c r="H231" s="102"/>
      <c r="I231" s="120"/>
      <c r="K231" s="4"/>
      <c r="L231" s="102"/>
      <c r="N231" s="155"/>
    </row>
    <row r="232" spans="2:14" ht="12" customHeight="1">
      <c r="H232" s="102"/>
      <c r="I232" s="120"/>
      <c r="K232" s="102"/>
      <c r="L232" s="102"/>
      <c r="N232" s="155"/>
    </row>
    <row r="233" spans="2:14" ht="12" customHeight="1">
      <c r="H233" s="102"/>
      <c r="I233" s="235"/>
      <c r="K233" s="102"/>
      <c r="L233" s="102"/>
      <c r="N233" s="155"/>
    </row>
    <row r="234" spans="2:14" ht="12" customHeight="1">
      <c r="B234" s="196" t="s">
        <v>146</v>
      </c>
      <c r="C234" s="153"/>
      <c r="H234" s="102"/>
      <c r="I234" s="235"/>
      <c r="K234" s="102"/>
      <c r="L234" s="102"/>
      <c r="N234" s="155"/>
    </row>
    <row r="235" spans="2:14" ht="12" customHeight="1">
      <c r="H235" s="102"/>
      <c r="I235" s="120"/>
      <c r="K235" s="102"/>
      <c r="L235" s="102"/>
      <c r="N235" s="155"/>
    </row>
    <row r="236" spans="2:14" ht="12" customHeight="1" thickBot="1">
      <c r="C236" s="115" t="s">
        <v>151</v>
      </c>
      <c r="D236" s="11"/>
      <c r="E236" s="11"/>
      <c r="F236" s="11"/>
      <c r="G236" s="11"/>
      <c r="N236" s="155"/>
    </row>
    <row r="237" spans="2:14" ht="12" customHeight="1">
      <c r="C237" s="117"/>
      <c r="D237" s="117"/>
      <c r="E237" s="117"/>
      <c r="F237" s="117"/>
      <c r="G237" s="117"/>
      <c r="H237" s="269" t="s">
        <v>6</v>
      </c>
      <c r="I237" s="269"/>
      <c r="J237" s="269"/>
      <c r="K237" s="274" t="s">
        <v>120</v>
      </c>
      <c r="L237" s="274"/>
      <c r="N237" s="155"/>
    </row>
    <row r="238" spans="2:14" ht="12" customHeight="1">
      <c r="C238" s="117"/>
      <c r="D238" s="117"/>
      <c r="E238" s="117"/>
      <c r="F238" s="117"/>
      <c r="G238" s="117"/>
      <c r="H238" s="271" t="s">
        <v>0</v>
      </c>
      <c r="I238" s="271"/>
      <c r="J238" s="271"/>
      <c r="K238" s="261" t="s">
        <v>0</v>
      </c>
      <c r="L238" s="261"/>
      <c r="N238" s="155"/>
    </row>
    <row r="239" spans="2:14" ht="12" customHeight="1">
      <c r="C239" s="87" t="s">
        <v>7</v>
      </c>
      <c r="D239" s="118"/>
      <c r="E239" s="118"/>
      <c r="F239" s="118"/>
      <c r="G239" s="57"/>
      <c r="H239" s="62">
        <v>2020</v>
      </c>
      <c r="I239" s="64">
        <v>2019</v>
      </c>
      <c r="K239" s="62">
        <v>2020</v>
      </c>
      <c r="L239" s="64">
        <v>2019</v>
      </c>
      <c r="N239" s="155"/>
    </row>
    <row r="240" spans="2:14" ht="12" customHeight="1">
      <c r="H240" s="102"/>
      <c r="I240" s="102"/>
      <c r="J240" s="102"/>
      <c r="K240" s="102"/>
      <c r="L240" s="102"/>
      <c r="N240" s="155"/>
    </row>
    <row r="241" spans="1:14" ht="12" customHeight="1">
      <c r="C241" s="65" t="s">
        <v>243</v>
      </c>
      <c r="H241" s="102">
        <v>1.8000000000000007</v>
      </c>
      <c r="I241" s="102">
        <v>8.7000000000000011</v>
      </c>
      <c r="J241" s="102"/>
      <c r="K241" s="102">
        <v>-7.6</v>
      </c>
      <c r="L241" s="102">
        <v>-8.1</v>
      </c>
      <c r="N241" s="155"/>
    </row>
    <row r="242" spans="1:14" ht="12" customHeight="1">
      <c r="C242" s="75" t="s">
        <v>147</v>
      </c>
      <c r="G242" s="10"/>
      <c r="H242" s="102">
        <v>0</v>
      </c>
      <c r="I242" s="102">
        <v>0</v>
      </c>
      <c r="J242" s="102"/>
      <c r="K242" s="102">
        <v>0</v>
      </c>
      <c r="L242" s="102">
        <v>0</v>
      </c>
      <c r="N242" s="155"/>
    </row>
    <row r="243" spans="1:14" ht="12" customHeight="1">
      <c r="C243" s="123" t="s">
        <v>23</v>
      </c>
      <c r="D243" s="6"/>
      <c r="E243" s="6"/>
      <c r="F243" s="6"/>
      <c r="G243" s="10"/>
      <c r="H243" s="103">
        <f>SUM(H241:H242)</f>
        <v>1.8000000000000007</v>
      </c>
      <c r="I243" s="103">
        <v>8.7000000000000011</v>
      </c>
      <c r="J243" s="102"/>
      <c r="K243" s="103">
        <f>SUM(K241:K242)</f>
        <v>-7.6</v>
      </c>
      <c r="L243" s="103">
        <v>-8.1</v>
      </c>
      <c r="N243" s="155"/>
    </row>
    <row r="244" spans="1:14" ht="12" customHeight="1">
      <c r="C244" s="76" t="s">
        <v>148</v>
      </c>
      <c r="G244" s="10"/>
      <c r="H244" s="102">
        <v>0.89999999999999991</v>
      </c>
      <c r="I244" s="102">
        <v>0.8</v>
      </c>
      <c r="J244" s="102"/>
      <c r="K244" s="102">
        <v>-3.9</v>
      </c>
      <c r="L244" s="102">
        <v>2.2000000000000002</v>
      </c>
      <c r="N244" s="155"/>
    </row>
    <row r="245" spans="1:14" ht="12" customHeight="1">
      <c r="C245" s="147" t="s">
        <v>149</v>
      </c>
      <c r="G245" s="10"/>
      <c r="H245" s="102">
        <v>0</v>
      </c>
      <c r="I245" s="102">
        <v>0</v>
      </c>
      <c r="J245" s="102"/>
      <c r="K245" s="102">
        <v>0</v>
      </c>
      <c r="L245" s="102">
        <v>0</v>
      </c>
      <c r="N245" s="155"/>
    </row>
    <row r="246" spans="1:14" ht="12" customHeight="1">
      <c r="C246" s="123" t="s">
        <v>24</v>
      </c>
      <c r="D246" s="6"/>
      <c r="E246" s="6"/>
      <c r="F246" s="6"/>
      <c r="G246" s="10"/>
      <c r="H246" s="103">
        <f>SUM(H244:H245)</f>
        <v>0.89999999999999991</v>
      </c>
      <c r="I246" s="103">
        <v>0.8</v>
      </c>
      <c r="J246" s="102"/>
      <c r="K246" s="103">
        <f>SUM(K244:K245)</f>
        <v>-3.9</v>
      </c>
      <c r="L246" s="103">
        <v>2.2000000000000002</v>
      </c>
      <c r="N246" s="155"/>
    </row>
    <row r="247" spans="1:14" ht="12" customHeight="1">
      <c r="C247" s="75"/>
      <c r="H247" s="102"/>
      <c r="I247" s="102"/>
      <c r="J247" s="102"/>
      <c r="K247" s="102"/>
      <c r="L247" s="102"/>
      <c r="N247" s="155"/>
    </row>
    <row r="248" spans="1:14" ht="12" customHeight="1">
      <c r="H248" s="102"/>
      <c r="I248" s="102"/>
      <c r="J248" s="102"/>
      <c r="K248" s="102"/>
      <c r="L248" s="102"/>
      <c r="N248" s="155"/>
    </row>
    <row r="249" spans="1:14" ht="12" customHeight="1">
      <c r="H249" s="102"/>
      <c r="I249" s="102"/>
      <c r="J249" s="102"/>
      <c r="K249" s="102"/>
      <c r="L249" s="102"/>
      <c r="N249" s="155"/>
    </row>
    <row r="250" spans="1:14" ht="12" customHeight="1">
      <c r="H250" s="102"/>
      <c r="I250" s="102"/>
      <c r="J250" s="102"/>
      <c r="K250" s="102"/>
      <c r="L250" s="102"/>
      <c r="N250" s="155"/>
    </row>
    <row r="251" spans="1:14" ht="12" customHeight="1">
      <c r="B251" s="197" t="s">
        <v>150</v>
      </c>
      <c r="C251" s="153"/>
      <c r="H251" s="102"/>
      <c r="I251" s="102"/>
      <c r="J251" s="102"/>
      <c r="K251" s="102"/>
      <c r="L251" s="102"/>
      <c r="N251" s="155"/>
    </row>
    <row r="252" spans="1:14" ht="12" customHeight="1">
      <c r="H252" s="102"/>
      <c r="I252" s="102"/>
      <c r="J252" s="102"/>
      <c r="K252" s="102"/>
      <c r="L252" s="102"/>
      <c r="N252" s="155"/>
    </row>
    <row r="253" spans="1:14" ht="12" customHeight="1" thickBot="1">
      <c r="C253" s="115" t="s">
        <v>240</v>
      </c>
      <c r="D253" s="11"/>
      <c r="E253" s="11"/>
      <c r="F253" s="11"/>
      <c r="G253" s="11"/>
      <c r="N253" s="155"/>
    </row>
    <row r="254" spans="1:14" ht="12" customHeight="1">
      <c r="C254" s="117"/>
      <c r="D254" s="117"/>
      <c r="E254" s="117"/>
      <c r="F254" s="117"/>
      <c r="G254" s="117"/>
      <c r="H254" s="269" t="s">
        <v>6</v>
      </c>
      <c r="I254" s="269"/>
      <c r="J254" s="269"/>
      <c r="K254" s="274" t="s">
        <v>120</v>
      </c>
      <c r="L254" s="274"/>
      <c r="N254" s="155"/>
    </row>
    <row r="255" spans="1:14" ht="12" customHeight="1">
      <c r="C255" s="117"/>
      <c r="D255" s="117"/>
      <c r="E255" s="117"/>
      <c r="F255" s="117"/>
      <c r="G255" s="117"/>
      <c r="H255" s="271" t="s">
        <v>0</v>
      </c>
      <c r="I255" s="271"/>
      <c r="J255" s="271"/>
      <c r="K255" s="261" t="s">
        <v>0</v>
      </c>
      <c r="L255" s="261"/>
      <c r="N255" s="155"/>
    </row>
    <row r="256" spans="1:14" ht="12" customHeight="1">
      <c r="A256" s="7"/>
      <c r="C256" s="87" t="s">
        <v>7</v>
      </c>
      <c r="D256" s="118"/>
      <c r="E256" s="118"/>
      <c r="F256" s="118"/>
      <c r="G256" s="57"/>
      <c r="H256" s="62">
        <v>2020</v>
      </c>
      <c r="I256" s="64">
        <v>2019</v>
      </c>
      <c r="K256" s="62">
        <v>2020</v>
      </c>
      <c r="L256" s="64">
        <v>2019</v>
      </c>
      <c r="N256" s="155"/>
    </row>
    <row r="257" spans="1:14" ht="12" customHeight="1">
      <c r="A257" s="7"/>
      <c r="C257" s="154" t="s">
        <v>244</v>
      </c>
      <c r="D257" s="57"/>
      <c r="E257" s="57"/>
      <c r="F257" s="57"/>
      <c r="G257" s="57"/>
      <c r="H257" s="99">
        <f>+'IS and OCI'!G18</f>
        <v>-21.575433350000026</v>
      </c>
      <c r="I257" s="99">
        <v>54.181199609999965</v>
      </c>
      <c r="J257" s="99"/>
      <c r="K257" s="99">
        <f>+'IS and OCI'!K18</f>
        <v>-188.04128588720425</v>
      </c>
      <c r="L257" s="99">
        <v>54.632863580000048</v>
      </c>
      <c r="N257" s="155"/>
    </row>
    <row r="258" spans="1:14" ht="12" customHeight="1">
      <c r="A258" s="7"/>
      <c r="C258" s="65" t="s">
        <v>152</v>
      </c>
      <c r="H258" s="102">
        <f>-'Note 1 table'!H7</f>
        <v>-34.899999999999977</v>
      </c>
      <c r="I258" s="102">
        <v>-44.199999999999989</v>
      </c>
      <c r="J258" s="102"/>
      <c r="K258" s="102">
        <f>-'Note 1 table'!H22</f>
        <v>83.899999999999977</v>
      </c>
      <c r="L258" s="102">
        <v>-50.699999999999932</v>
      </c>
      <c r="N258" s="155"/>
    </row>
    <row r="259" spans="1:14" ht="12" customHeight="1">
      <c r="A259" s="7"/>
      <c r="C259" s="65" t="s">
        <v>153</v>
      </c>
      <c r="H259" s="102">
        <v>7.6754333500000014</v>
      </c>
      <c r="I259" s="102">
        <v>-0.88119961000000047</v>
      </c>
      <c r="J259" s="102"/>
      <c r="K259" s="102">
        <v>38.741285887204306</v>
      </c>
      <c r="L259" s="102">
        <v>-1.0328635800000185</v>
      </c>
      <c r="N259" s="155"/>
    </row>
    <row r="260" spans="1:14" ht="12" customHeight="1">
      <c r="A260" s="7"/>
      <c r="C260" s="65" t="s">
        <v>12</v>
      </c>
      <c r="H260" s="102">
        <f>-'IS and OCI'!G13</f>
        <v>124.4</v>
      </c>
      <c r="I260" s="102">
        <v>150.19999999999999</v>
      </c>
      <c r="J260" s="102"/>
      <c r="K260" s="102">
        <f>-'IS and OCI'!K13</f>
        <v>265.5</v>
      </c>
      <c r="L260" s="102">
        <v>437.4</v>
      </c>
      <c r="N260" s="155"/>
    </row>
    <row r="261" spans="1:14" ht="12" customHeight="1">
      <c r="A261" s="7"/>
      <c r="C261" s="65" t="s">
        <v>13</v>
      </c>
      <c r="H261" s="102">
        <v>24</v>
      </c>
      <c r="I261" s="102">
        <v>34.799999999999997</v>
      </c>
      <c r="J261" s="102"/>
      <c r="K261" s="102">
        <v>89.2</v>
      </c>
      <c r="L261" s="102">
        <v>115.8</v>
      </c>
      <c r="N261" s="155"/>
    </row>
    <row r="262" spans="1:14" ht="12" customHeight="1">
      <c r="A262" s="7"/>
      <c r="C262" s="65" t="s">
        <v>257</v>
      </c>
      <c r="H262" s="102">
        <f>-'IS and OCI'!G15</f>
        <v>30</v>
      </c>
      <c r="I262" s="102">
        <v>0</v>
      </c>
      <c r="J262" s="102"/>
      <c r="K262" s="102">
        <f>-'IS and OCI'!K15</f>
        <v>108.4</v>
      </c>
      <c r="L262" s="102">
        <v>0</v>
      </c>
      <c r="N262" s="155"/>
    </row>
    <row r="263" spans="1:14" ht="12" customHeight="1">
      <c r="C263" s="60" t="s">
        <v>260</v>
      </c>
      <c r="D263" s="13"/>
      <c r="E263" s="13"/>
      <c r="F263" s="13"/>
      <c r="H263" s="103">
        <f>SUM(H257:H262)</f>
        <v>129.6</v>
      </c>
      <c r="I263" s="103">
        <f>SUM(I257:I262)</f>
        <v>194.09999999999997</v>
      </c>
      <c r="J263" s="102"/>
      <c r="K263" s="103">
        <f>SUM(K257:K262)</f>
        <v>397.70000000000005</v>
      </c>
      <c r="L263" s="103">
        <f>SUM(L257:L262)</f>
        <v>556.1</v>
      </c>
      <c r="N263" s="155"/>
    </row>
    <row r="264" spans="1:14" ht="12" customHeight="1">
      <c r="C264" s="65"/>
      <c r="H264" s="102"/>
      <c r="I264" s="102"/>
      <c r="J264" s="102"/>
      <c r="K264" s="102"/>
      <c r="L264" s="102"/>
      <c r="N264" s="155"/>
    </row>
    <row r="265" spans="1:14" ht="12" customHeight="1">
      <c r="C265" s="154"/>
      <c r="H265" s="102"/>
      <c r="I265" s="102"/>
      <c r="J265" s="102"/>
      <c r="K265" s="102"/>
      <c r="L265" s="102"/>
      <c r="N265" s="155"/>
    </row>
    <row r="266" spans="1:14" ht="12" customHeight="1" thickBot="1">
      <c r="C266" s="115" t="s">
        <v>239</v>
      </c>
      <c r="D266" s="11"/>
      <c r="E266" s="11"/>
      <c r="F266" s="11"/>
      <c r="G266" s="11"/>
      <c r="N266" s="155"/>
    </row>
    <row r="267" spans="1:14" ht="12" customHeight="1">
      <c r="C267" s="117"/>
      <c r="D267" s="117"/>
      <c r="E267" s="117"/>
      <c r="F267" s="117"/>
      <c r="G267" s="117"/>
      <c r="H267" s="269" t="s">
        <v>6</v>
      </c>
      <c r="I267" s="269"/>
      <c r="J267" s="269"/>
      <c r="K267" s="274" t="s">
        <v>120</v>
      </c>
      <c r="L267" s="274"/>
      <c r="N267" s="155"/>
    </row>
    <row r="268" spans="1:14" ht="12" customHeight="1">
      <c r="C268" s="117"/>
      <c r="D268" s="117"/>
      <c r="E268" s="117"/>
      <c r="F268" s="117"/>
      <c r="G268" s="117"/>
      <c r="H268" s="271" t="s">
        <v>0</v>
      </c>
      <c r="I268" s="271"/>
      <c r="J268" s="271"/>
      <c r="K268" s="261" t="s">
        <v>0</v>
      </c>
      <c r="L268" s="261"/>
      <c r="N268" s="155"/>
    </row>
    <row r="269" spans="1:14" ht="12" customHeight="1">
      <c r="C269" s="87" t="s">
        <v>7</v>
      </c>
      <c r="D269" s="118"/>
      <c r="E269" s="118"/>
      <c r="F269" s="118"/>
      <c r="G269" s="57"/>
      <c r="H269" s="62">
        <v>2020</v>
      </c>
      <c r="I269" s="64">
        <v>2019</v>
      </c>
      <c r="K269" s="62">
        <v>2020</v>
      </c>
      <c r="L269" s="64">
        <v>2019</v>
      </c>
      <c r="N269" s="155"/>
    </row>
    <row r="270" spans="1:14" ht="12" customHeight="1">
      <c r="C270" s="154" t="s">
        <v>244</v>
      </c>
      <c r="D270" s="1"/>
      <c r="E270" s="1"/>
      <c r="F270" s="1"/>
      <c r="G270" s="1"/>
      <c r="H270" s="99">
        <f>+'IS and OCI'!G18</f>
        <v>-21.575433350000026</v>
      </c>
      <c r="I270" s="99">
        <v>54.181199609999965</v>
      </c>
      <c r="J270" s="99"/>
      <c r="K270" s="99">
        <f>+'IS and OCI'!K18</f>
        <v>-188.04128588720425</v>
      </c>
      <c r="L270" s="99">
        <v>54.632863580000048</v>
      </c>
      <c r="N270" s="155"/>
    </row>
    <row r="271" spans="1:14" ht="12" customHeight="1">
      <c r="C271" s="65" t="s">
        <v>154</v>
      </c>
      <c r="H271" s="102">
        <f>-'Note 1 table'!H7</f>
        <v>-34.899999999999977</v>
      </c>
      <c r="I271" s="102">
        <v>-44.199999999999989</v>
      </c>
      <c r="J271" s="102"/>
      <c r="K271" s="102">
        <f>-'Note 1 table'!H22</f>
        <v>83.899999999999977</v>
      </c>
      <c r="L271" s="102">
        <v>-50.699999999999932</v>
      </c>
      <c r="N271" s="155"/>
    </row>
    <row r="272" spans="1:14" ht="12" customHeight="1">
      <c r="C272" s="65" t="s">
        <v>14</v>
      </c>
      <c r="H272" s="102">
        <v>7.6754333500000014</v>
      </c>
      <c r="I272" s="102">
        <v>-0.88119961000000047</v>
      </c>
      <c r="J272" s="102"/>
      <c r="K272" s="102">
        <v>38.741285887204306</v>
      </c>
      <c r="L272" s="102">
        <v>-1.0328635800000185</v>
      </c>
      <c r="N272" s="155"/>
    </row>
    <row r="273" spans="2:14" ht="12" customHeight="1">
      <c r="C273" s="65" t="s">
        <v>155</v>
      </c>
      <c r="H273" s="102">
        <f>-'Note 1 table'!H12</f>
        <v>21</v>
      </c>
      <c r="I273" s="102">
        <v>46.3</v>
      </c>
      <c r="J273" s="102"/>
      <c r="K273" s="102">
        <f>-'Note 1 table'!H27</f>
        <v>-65.700000000000017</v>
      </c>
      <c r="L273" s="102">
        <v>75.599999999999966</v>
      </c>
      <c r="N273" s="155"/>
    </row>
    <row r="274" spans="2:14" ht="12" customHeight="1">
      <c r="C274" s="65" t="s">
        <v>84</v>
      </c>
      <c r="H274" s="102">
        <f>-H44</f>
        <v>18.2</v>
      </c>
      <c r="I274" s="102">
        <v>14.7</v>
      </c>
      <c r="J274" s="102"/>
      <c r="K274" s="102">
        <f>-K44</f>
        <v>34.9</v>
      </c>
      <c r="L274" s="102">
        <v>17.899999999999999</v>
      </c>
      <c r="N274" s="155"/>
    </row>
    <row r="275" spans="2:14" ht="12" customHeight="1">
      <c r="C275" s="65" t="s">
        <v>257</v>
      </c>
      <c r="H275" s="102">
        <f>-'IS and OCI'!G15</f>
        <v>30</v>
      </c>
      <c r="I275" s="102">
        <v>0</v>
      </c>
      <c r="J275" s="102"/>
      <c r="K275" s="102">
        <f>-'IS and OCI'!K15</f>
        <v>108.4</v>
      </c>
      <c r="L275" s="102">
        <v>0</v>
      </c>
      <c r="N275" s="155"/>
    </row>
    <row r="276" spans="2:14" ht="12" customHeight="1">
      <c r="C276" s="60" t="s">
        <v>26</v>
      </c>
      <c r="D276" s="13"/>
      <c r="E276" s="13"/>
      <c r="F276" s="13"/>
      <c r="H276" s="103">
        <f>SUM(H270:H275)</f>
        <v>20.399999999999995</v>
      </c>
      <c r="I276" s="103">
        <f>SUM(I270:I275)</f>
        <v>70.099999999999966</v>
      </c>
      <c r="J276" s="102"/>
      <c r="K276" s="103">
        <f>SUM(K270:K275)</f>
        <v>12.200000000000017</v>
      </c>
      <c r="L276" s="103">
        <f>SUM(L270:L275)</f>
        <v>96.400000000000063</v>
      </c>
      <c r="N276" s="155"/>
    </row>
    <row r="277" spans="2:14" ht="12" customHeight="1">
      <c r="H277" s="102"/>
      <c r="I277" s="102"/>
      <c r="J277" s="102"/>
      <c r="K277" s="102"/>
      <c r="L277" s="102"/>
      <c r="N277" s="155"/>
    </row>
    <row r="278" spans="2:14" ht="12" customHeight="1">
      <c r="H278" s="102"/>
      <c r="I278" s="102"/>
      <c r="J278" s="102"/>
      <c r="K278" s="102"/>
      <c r="L278" s="102"/>
      <c r="N278" s="155"/>
    </row>
    <row r="279" spans="2:14" ht="12" customHeight="1">
      <c r="B279" s="197" t="s">
        <v>283</v>
      </c>
      <c r="H279" s="102"/>
      <c r="I279" s="102"/>
      <c r="J279" s="102"/>
      <c r="K279" s="102"/>
      <c r="L279" s="102"/>
      <c r="N279" s="155"/>
    </row>
    <row r="280" spans="2:14" ht="12" customHeight="1">
      <c r="C280" s="200" t="s">
        <v>284</v>
      </c>
      <c r="H280" s="102"/>
      <c r="I280" s="102"/>
      <c r="J280" s="102"/>
      <c r="K280" s="102"/>
      <c r="L280" s="102"/>
      <c r="N280" s="155"/>
    </row>
    <row r="281" spans="2:14" ht="12" customHeight="1">
      <c r="H281" s="102"/>
      <c r="I281" s="102"/>
      <c r="J281" s="102"/>
      <c r="K281" s="102"/>
      <c r="L281" s="102"/>
      <c r="N281" s="155"/>
    </row>
    <row r="282" spans="2:14" ht="12" customHeight="1">
      <c r="H282" s="102"/>
      <c r="I282" s="102"/>
      <c r="J282" s="102"/>
      <c r="K282" s="102"/>
      <c r="L282" s="102"/>
      <c r="N282" s="155"/>
    </row>
    <row r="283" spans="2:14" ht="12" customHeight="1">
      <c r="N283" s="155"/>
    </row>
    <row r="284" spans="2:14">
      <c r="N284" s="155"/>
    </row>
    <row r="285" spans="2:14">
      <c r="N285" s="155"/>
    </row>
    <row r="286" spans="2:14">
      <c r="N286" s="155"/>
    </row>
    <row r="287" spans="2:14">
      <c r="N287" s="155"/>
    </row>
    <row r="288" spans="2:14">
      <c r="N288" s="155"/>
    </row>
    <row r="289" spans="14:14">
      <c r="N289" s="155"/>
    </row>
    <row r="290" spans="14:14">
      <c r="N290" s="155"/>
    </row>
    <row r="291" spans="14:14">
      <c r="N291" s="155"/>
    </row>
    <row r="292" spans="14:14">
      <c r="N292" s="155"/>
    </row>
    <row r="293" spans="14:14">
      <c r="N293" s="155"/>
    </row>
    <row r="294" spans="14:14">
      <c r="N294" s="155"/>
    </row>
    <row r="295" spans="14:14">
      <c r="N295" s="155"/>
    </row>
    <row r="296" spans="14:14">
      <c r="N296" s="155"/>
    </row>
    <row r="297" spans="14:14">
      <c r="N297" s="155"/>
    </row>
    <row r="298" spans="14:14">
      <c r="N298" s="155"/>
    </row>
    <row r="299" spans="14:14">
      <c r="N299" s="155"/>
    </row>
    <row r="300" spans="14:14">
      <c r="N300" s="155"/>
    </row>
    <row r="301" spans="14:14">
      <c r="N301" s="155"/>
    </row>
    <row r="302" spans="14:14">
      <c r="N302" s="155"/>
    </row>
    <row r="303" spans="14:14">
      <c r="N303" s="155"/>
    </row>
    <row r="304" spans="14:14">
      <c r="N304" s="155"/>
    </row>
    <row r="305" spans="14:14">
      <c r="N305" s="155"/>
    </row>
    <row r="306" spans="14:14">
      <c r="N306" s="155"/>
    </row>
  </sheetData>
  <mergeCells count="65">
    <mergeCell ref="H76:J76"/>
    <mergeCell ref="K76:L76"/>
    <mergeCell ref="H54:J54"/>
    <mergeCell ref="H125:J125"/>
    <mergeCell ref="H103:J103"/>
    <mergeCell ref="K103:L103"/>
    <mergeCell ref="H104:J104"/>
    <mergeCell ref="K104:L104"/>
    <mergeCell ref="H114:J114"/>
    <mergeCell ref="K114:L114"/>
    <mergeCell ref="K223:L223"/>
    <mergeCell ref="H224:J224"/>
    <mergeCell ref="K224:L224"/>
    <mergeCell ref="H237:J237"/>
    <mergeCell ref="K237:L237"/>
    <mergeCell ref="K154:L154"/>
    <mergeCell ref="K206:L206"/>
    <mergeCell ref="H268:J268"/>
    <mergeCell ref="K268:L268"/>
    <mergeCell ref="H238:J238"/>
    <mergeCell ref="K238:L238"/>
    <mergeCell ref="H254:J254"/>
    <mergeCell ref="K254:L254"/>
    <mergeCell ref="H255:J255"/>
    <mergeCell ref="K255:L255"/>
    <mergeCell ref="K176:L176"/>
    <mergeCell ref="K195:L195"/>
    <mergeCell ref="H154:J154"/>
    <mergeCell ref="H267:J267"/>
    <mergeCell ref="K267:L267"/>
    <mergeCell ref="H223:J223"/>
    <mergeCell ref="H75:J75"/>
    <mergeCell ref="K75:L75"/>
    <mergeCell ref="H66:J66"/>
    <mergeCell ref="K66:L66"/>
    <mergeCell ref="H153:J153"/>
    <mergeCell ref="H91:J91"/>
    <mergeCell ref="K91:L91"/>
    <mergeCell ref="H92:J92"/>
    <mergeCell ref="K92:L92"/>
    <mergeCell ref="K125:L125"/>
    <mergeCell ref="K138:L138"/>
    <mergeCell ref="K153:L153"/>
    <mergeCell ref="H115:J115"/>
    <mergeCell ref="K115:L115"/>
    <mergeCell ref="H124:J124"/>
    <mergeCell ref="K124:L124"/>
    <mergeCell ref="H65:J65"/>
    <mergeCell ref="K65:L65"/>
    <mergeCell ref="H22:J22"/>
    <mergeCell ref="K22:L22"/>
    <mergeCell ref="H23:J23"/>
    <mergeCell ref="H37:J37"/>
    <mergeCell ref="H53:J53"/>
    <mergeCell ref="K23:L23"/>
    <mergeCell ref="H38:J38"/>
    <mergeCell ref="K38:L38"/>
    <mergeCell ref="K37:L37"/>
    <mergeCell ref="C60:L61"/>
    <mergeCell ref="K53:L53"/>
    <mergeCell ref="H10:J10"/>
    <mergeCell ref="K10:L10"/>
    <mergeCell ref="H9:J9"/>
    <mergeCell ref="K9:L9"/>
    <mergeCell ref="K54:L5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/>
  <dimension ref="C2:Q202"/>
  <sheetViews>
    <sheetView showGridLines="0" topLeftCell="A115" workbookViewId="0">
      <selection activeCell="F94" sqref="F94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5" max="15" width="29.7109375" bestFit="1" customWidth="1"/>
    <col min="16" max="16" width="10.7109375" bestFit="1" customWidth="1"/>
  </cols>
  <sheetData>
    <row r="2" spans="3:13">
      <c r="C2" s="3" t="s">
        <v>282</v>
      </c>
    </row>
    <row r="3" spans="3:13">
      <c r="C3" s="3"/>
    </row>
    <row r="4" spans="3:13">
      <c r="C4" s="3"/>
    </row>
    <row r="5" spans="3:13">
      <c r="C5" s="3"/>
    </row>
    <row r="6" spans="3:13" ht="18.75">
      <c r="C6" s="258" t="s">
        <v>5</v>
      </c>
      <c r="D6" s="258"/>
      <c r="E6" s="258"/>
      <c r="F6" s="258"/>
      <c r="G6" s="258"/>
      <c r="H6" s="258"/>
      <c r="I6" s="258"/>
      <c r="J6" s="258"/>
      <c r="K6" s="258"/>
      <c r="L6" s="258"/>
      <c r="M6" s="237"/>
    </row>
    <row r="7" spans="3:13" ht="15.75" thickBot="1">
      <c r="C7" s="11"/>
      <c r="D7" s="11"/>
      <c r="E7" s="11"/>
      <c r="F7" s="11"/>
    </row>
    <row r="8" spans="3:13">
      <c r="E8" s="270" t="s">
        <v>6</v>
      </c>
      <c r="F8" s="270"/>
      <c r="G8" s="269"/>
      <c r="H8" s="269"/>
      <c r="I8" s="269"/>
      <c r="J8" s="269"/>
      <c r="K8" s="269"/>
      <c r="L8" s="269"/>
    </row>
    <row r="9" spans="3:13">
      <c r="E9" s="271" t="s">
        <v>0</v>
      </c>
      <c r="F9" s="271"/>
      <c r="G9" s="271"/>
      <c r="H9" s="271"/>
      <c r="I9" s="271"/>
      <c r="J9" s="271"/>
      <c r="K9" s="271"/>
      <c r="L9" s="271"/>
    </row>
    <row r="10" spans="3:13">
      <c r="E10" s="108">
        <v>2020</v>
      </c>
      <c r="F10" s="108">
        <v>2019</v>
      </c>
      <c r="G10" s="5"/>
      <c r="H10" s="108">
        <v>2020</v>
      </c>
      <c r="I10" s="108">
        <v>2019</v>
      </c>
      <c r="K10" s="108">
        <v>2020</v>
      </c>
      <c r="L10" s="108">
        <v>2019</v>
      </c>
    </row>
    <row r="11" spans="3:13">
      <c r="E11" s="265" t="s">
        <v>77</v>
      </c>
      <c r="F11" s="265"/>
      <c r="G11" s="234"/>
      <c r="H11" s="267" t="s">
        <v>78</v>
      </c>
      <c r="I11" s="267"/>
      <c r="K11" s="267" t="s">
        <v>79</v>
      </c>
      <c r="L11" s="267"/>
    </row>
    <row r="12" spans="3:13">
      <c r="C12" s="87" t="s">
        <v>7</v>
      </c>
      <c r="E12" s="266"/>
      <c r="F12" s="266"/>
      <c r="G12" s="110"/>
      <c r="H12" s="268"/>
      <c r="I12" s="268"/>
      <c r="K12" s="268"/>
      <c r="L12" s="268"/>
    </row>
    <row r="14" spans="3:13">
      <c r="C14" s="26" t="s">
        <v>265</v>
      </c>
      <c r="E14" s="28">
        <f>+K14-H14</f>
        <v>172.8</v>
      </c>
      <c r="F14" s="28">
        <f>+L14-I14</f>
        <v>288.39999999999998</v>
      </c>
      <c r="H14" s="28">
        <f>+'Note 1 table'!H7</f>
        <v>34.899999999999977</v>
      </c>
      <c r="I14" s="28">
        <f>+'Note 1 table'!I7</f>
        <v>44.199999999999989</v>
      </c>
      <c r="K14" s="28">
        <f>+'IS and OCI'!G8</f>
        <v>207.7</v>
      </c>
      <c r="L14" s="28">
        <f>+'IS and OCI'!I8</f>
        <v>332.59999999999997</v>
      </c>
    </row>
    <row r="15" spans="3:13">
      <c r="C15" s="27"/>
      <c r="E15" s="216"/>
      <c r="F15" s="216"/>
      <c r="H15" s="216"/>
      <c r="I15" s="216"/>
      <c r="K15" s="216"/>
      <c r="L15" s="216"/>
    </row>
    <row r="16" spans="3:13">
      <c r="C16" s="33" t="s">
        <v>9</v>
      </c>
      <c r="E16" s="34">
        <f t="shared" ref="E16:E22" si="0">+K16-H16</f>
        <v>-32.1</v>
      </c>
      <c r="F16" s="34">
        <f t="shared" ref="F16:F22" si="1">+L16-I16</f>
        <v>-79.2</v>
      </c>
      <c r="H16" s="34">
        <v>0</v>
      </c>
      <c r="I16" s="34">
        <v>0</v>
      </c>
      <c r="K16" s="34">
        <f>+'IS and OCI'!G10</f>
        <v>-32.1</v>
      </c>
      <c r="L16" s="34">
        <f>+'IS and OCI'!I10</f>
        <v>-79.2</v>
      </c>
    </row>
    <row r="17" spans="3:16">
      <c r="C17" s="33" t="s">
        <v>10</v>
      </c>
      <c r="E17" s="34">
        <f t="shared" si="0"/>
        <v>-1.3</v>
      </c>
      <c r="F17" s="34">
        <f t="shared" si="1"/>
        <v>-2.5</v>
      </c>
      <c r="H17" s="34">
        <v>0</v>
      </c>
      <c r="I17" s="34">
        <v>0</v>
      </c>
      <c r="K17" s="34">
        <f>+'IS and OCI'!G11</f>
        <v>-1.3</v>
      </c>
      <c r="L17" s="34">
        <f>+'IS and OCI'!I11</f>
        <v>-2.5</v>
      </c>
    </row>
    <row r="18" spans="3:16">
      <c r="C18" s="27" t="s">
        <v>11</v>
      </c>
      <c r="E18" s="34">
        <f t="shared" si="0"/>
        <v>-9.8000000000000007</v>
      </c>
      <c r="F18" s="34">
        <f t="shared" si="1"/>
        <v>-12.6</v>
      </c>
      <c r="H18" s="34">
        <v>0</v>
      </c>
      <c r="I18" s="34">
        <v>0</v>
      </c>
      <c r="K18" s="34">
        <f>+'IS and OCI'!G12</f>
        <v>-9.8000000000000007</v>
      </c>
      <c r="L18" s="34">
        <f>+'IS and OCI'!I12</f>
        <v>-12.6</v>
      </c>
    </row>
    <row r="19" spans="3:16">
      <c r="C19" s="33" t="s">
        <v>12</v>
      </c>
      <c r="E19" s="34">
        <f t="shared" si="0"/>
        <v>-85.2</v>
      </c>
      <c r="F19" s="34">
        <f t="shared" si="1"/>
        <v>-89.199999999999989</v>
      </c>
      <c r="H19" s="34">
        <f>(+'Note 1 table'!H12-Notes!H274)</f>
        <v>-39.200000000000003</v>
      </c>
      <c r="I19" s="34">
        <f>('Note 1 table'!I12-Notes!I274)</f>
        <v>-61</v>
      </c>
      <c r="K19" s="34">
        <f>+'IS and OCI'!G13</f>
        <v>-124.4</v>
      </c>
      <c r="L19" s="34">
        <f>+'IS and OCI'!I13</f>
        <v>-150.19999999999999</v>
      </c>
      <c r="N19" s="249"/>
    </row>
    <row r="20" spans="3:16">
      <c r="C20" s="33" t="s">
        <v>252</v>
      </c>
      <c r="E20" s="34">
        <f t="shared" si="0"/>
        <v>-24</v>
      </c>
      <c r="F20" s="34">
        <f t="shared" si="1"/>
        <v>-34.799999999999997</v>
      </c>
      <c r="H20" s="34">
        <v>0</v>
      </c>
      <c r="I20" s="34">
        <v>0</v>
      </c>
      <c r="K20" s="34">
        <f>+'IS and OCI'!G14</f>
        <v>-24</v>
      </c>
      <c r="L20" s="34">
        <f>+'IS and OCI'!I14</f>
        <v>-34.799999999999997</v>
      </c>
    </row>
    <row r="21" spans="3:16">
      <c r="C21" s="33" t="s">
        <v>253</v>
      </c>
      <c r="E21" s="34">
        <f t="shared" si="0"/>
        <v>-30</v>
      </c>
      <c r="F21" s="34">
        <f t="shared" si="1"/>
        <v>0</v>
      </c>
      <c r="H21" s="34">
        <v>0</v>
      </c>
      <c r="I21" s="34">
        <v>0</v>
      </c>
      <c r="K21" s="34">
        <f>+'IS and OCI'!G15</f>
        <v>-30</v>
      </c>
      <c r="L21" s="34">
        <f>+'IS and OCI'!I15</f>
        <v>0</v>
      </c>
    </row>
    <row r="22" spans="3:16">
      <c r="C22" s="33" t="s">
        <v>14</v>
      </c>
      <c r="E22" s="34">
        <f t="shared" si="0"/>
        <v>-7.6754333500000014</v>
      </c>
      <c r="F22" s="34">
        <f t="shared" si="1"/>
        <v>0.88119961000000047</v>
      </c>
      <c r="H22" s="34">
        <v>0</v>
      </c>
      <c r="I22" s="34">
        <v>0</v>
      </c>
      <c r="K22" s="34">
        <f>+'IS and OCI'!G16</f>
        <v>-7.6754333500000014</v>
      </c>
      <c r="L22" s="34">
        <f>+'IS and OCI'!I16</f>
        <v>0.88119961000000047</v>
      </c>
    </row>
    <row r="23" spans="3:16">
      <c r="C23" s="36" t="s">
        <v>15</v>
      </c>
      <c r="E23" s="37">
        <f>SUM(E16:E22)</f>
        <v>-190.07543335</v>
      </c>
      <c r="F23" s="37">
        <f>SUM(F16:F22)</f>
        <v>-217.41880039</v>
      </c>
      <c r="H23" s="37">
        <f>SUM(H16:H22)</f>
        <v>-39.200000000000003</v>
      </c>
      <c r="I23" s="37">
        <f>SUM(I16:I22)</f>
        <v>-61</v>
      </c>
      <c r="K23" s="37">
        <f>SUM(K16:K22)</f>
        <v>-229.27543335000001</v>
      </c>
      <c r="L23" s="37">
        <f>'IS and OCI'!I17</f>
        <v>-278.41880039</v>
      </c>
      <c r="O23" s="9"/>
    </row>
    <row r="24" spans="3:16">
      <c r="C24" s="27" t="s">
        <v>206</v>
      </c>
      <c r="E24" s="32">
        <f>+K24-H24</f>
        <v>-17.27543335</v>
      </c>
      <c r="F24" s="32">
        <f>+L24-I24</f>
        <v>70.981199609999976</v>
      </c>
      <c r="H24" s="32">
        <f>+H23+H14</f>
        <v>-4.3000000000000256</v>
      </c>
      <c r="I24" s="32">
        <f>+I23+I14</f>
        <v>-16.800000000000011</v>
      </c>
      <c r="K24" s="32">
        <f>+K23+K14</f>
        <v>-21.575433350000026</v>
      </c>
      <c r="L24" s="32">
        <f>+L23+L14</f>
        <v>54.181199609999965</v>
      </c>
      <c r="N24" s="249"/>
      <c r="P24" s="252"/>
    </row>
    <row r="25" spans="3:16">
      <c r="C25" s="31" t="s">
        <v>16</v>
      </c>
      <c r="E25" s="32">
        <f t="shared" ref="E25:E27" si="2">+K25-H25</f>
        <v>-3.2</v>
      </c>
      <c r="F25" s="32">
        <f t="shared" ref="F25:F27" si="3">+L25-I25</f>
        <v>-6.4</v>
      </c>
      <c r="H25" s="32">
        <v>0</v>
      </c>
      <c r="I25" s="32">
        <v>0</v>
      </c>
      <c r="K25" s="32">
        <f>+'IS and OCI'!G19</f>
        <v>-3.2</v>
      </c>
      <c r="L25" s="32">
        <f>+'IS and OCI'!I19</f>
        <v>-6.4</v>
      </c>
    </row>
    <row r="26" spans="3:16">
      <c r="C26" s="27" t="s">
        <v>17</v>
      </c>
      <c r="E26" s="32">
        <f t="shared" si="2"/>
        <v>-20.5</v>
      </c>
      <c r="F26" s="32">
        <f t="shared" si="3"/>
        <v>-16</v>
      </c>
      <c r="H26" s="32">
        <v>0</v>
      </c>
      <c r="I26" s="32">
        <v>0</v>
      </c>
      <c r="K26" s="32">
        <f>+'IS and OCI'!G20</f>
        <v>-20.5</v>
      </c>
      <c r="L26" s="32">
        <f>+'IS and OCI'!I20</f>
        <v>-16</v>
      </c>
    </row>
    <row r="27" spans="3:16">
      <c r="C27" s="26" t="s">
        <v>18</v>
      </c>
      <c r="E27" s="28">
        <f t="shared" si="2"/>
        <v>-7.6</v>
      </c>
      <c r="F27" s="28">
        <f t="shared" si="3"/>
        <v>-5.6</v>
      </c>
      <c r="H27" s="28">
        <v>0</v>
      </c>
      <c r="I27" s="28">
        <v>2.2999999999999998</v>
      </c>
      <c r="K27" s="28">
        <f>+'IS and OCI'!G21</f>
        <v>-7.6</v>
      </c>
      <c r="L27" s="28">
        <f>+'IS and OCI'!I21</f>
        <v>-3.3</v>
      </c>
      <c r="N27" s="158"/>
    </row>
    <row r="28" spans="3:16">
      <c r="C28" s="33" t="s">
        <v>207</v>
      </c>
      <c r="E28" s="34">
        <f>SUM(E24:E27)</f>
        <v>-48.575433350000004</v>
      </c>
      <c r="F28" s="34">
        <f>SUM(F24:F27)</f>
        <v>42.981199609999969</v>
      </c>
      <c r="H28" s="34">
        <f>SUM(H24:H27)</f>
        <v>-4.3000000000000256</v>
      </c>
      <c r="I28" s="34">
        <f>SUM(I24:I27)</f>
        <v>-14.500000000000011</v>
      </c>
      <c r="K28" s="34">
        <f>SUM(K24:K27)</f>
        <v>-52.87543335000003</v>
      </c>
      <c r="L28" s="34">
        <f>SUM(L24:L27)</f>
        <v>28.481199609999965</v>
      </c>
      <c r="N28" s="211"/>
      <c r="O28" s="211"/>
    </row>
    <row r="29" spans="3:16">
      <c r="C29" s="26" t="s">
        <v>20</v>
      </c>
      <c r="E29" s="34">
        <f t="shared" ref="E29" si="4">+K29-H29</f>
        <v>-7.4</v>
      </c>
      <c r="F29" s="34">
        <f t="shared" ref="F29" si="5">+L29-I29</f>
        <v>-17.8</v>
      </c>
      <c r="H29" s="34">
        <v>0</v>
      </c>
      <c r="I29" s="34">
        <v>0</v>
      </c>
      <c r="K29" s="34">
        <f>+'IS and OCI'!G23</f>
        <v>-7.4</v>
      </c>
      <c r="L29" s="34">
        <f>+'IS and OCI'!I23</f>
        <v>-17.8</v>
      </c>
      <c r="O29" s="211"/>
    </row>
    <row r="30" spans="3:16">
      <c r="C30" s="228" t="s">
        <v>21</v>
      </c>
      <c r="E30" s="229">
        <f>SUM(E28:E29)</f>
        <v>-55.975433350000003</v>
      </c>
      <c r="F30" s="229">
        <f>SUM(F28:F29)</f>
        <v>25.181199609999968</v>
      </c>
      <c r="H30" s="229">
        <f>SUM(H28:H29)</f>
        <v>-4.3000000000000256</v>
      </c>
      <c r="I30" s="229">
        <f>SUM(I28:I29)</f>
        <v>-14.500000000000011</v>
      </c>
      <c r="K30" s="229">
        <f>SUM(K28:K29)</f>
        <v>-60.275433350000029</v>
      </c>
      <c r="L30" s="229">
        <f>SUM(L28:L29)</f>
        <v>10.681199609999965</v>
      </c>
    </row>
    <row r="31" spans="3:16">
      <c r="C31" s="39"/>
      <c r="E31" s="42"/>
      <c r="F31" s="42"/>
      <c r="H31" s="42"/>
      <c r="I31" s="42"/>
      <c r="K31" s="42"/>
      <c r="L31" s="42"/>
    </row>
    <row r="32" spans="3:16">
      <c r="C32" s="43" t="s">
        <v>22</v>
      </c>
      <c r="E32" s="34"/>
      <c r="F32" s="34"/>
      <c r="H32" s="34"/>
      <c r="I32" s="34"/>
      <c r="K32" s="34"/>
      <c r="L32" s="34"/>
    </row>
    <row r="33" spans="3:15">
      <c r="C33" s="33" t="s">
        <v>23</v>
      </c>
      <c r="E33" s="34">
        <f t="shared" ref="E33:E34" si="6">+K33-H33</f>
        <v>1.8000000000000007</v>
      </c>
      <c r="F33" s="34">
        <f t="shared" ref="F33:F34" si="7">+L33-I33</f>
        <v>8.7000000000000011</v>
      </c>
      <c r="H33" s="34">
        <v>0</v>
      </c>
      <c r="I33" s="34">
        <v>0</v>
      </c>
      <c r="K33" s="34">
        <f>+'IS and OCI'!G27</f>
        <v>1.8000000000000007</v>
      </c>
      <c r="L33" s="34">
        <f>+'IS and OCI'!I27</f>
        <v>8.7000000000000011</v>
      </c>
    </row>
    <row r="34" spans="3:15">
      <c r="C34" s="33" t="s">
        <v>24</v>
      </c>
      <c r="E34" s="34">
        <f t="shared" si="6"/>
        <v>0.89999999999999991</v>
      </c>
      <c r="F34" s="34">
        <f t="shared" si="7"/>
        <v>0.8</v>
      </c>
      <c r="H34" s="34">
        <v>0</v>
      </c>
      <c r="I34" s="34">
        <v>0</v>
      </c>
      <c r="K34" s="34">
        <f>+'IS and OCI'!G28</f>
        <v>0.89999999999999991</v>
      </c>
      <c r="L34" s="34">
        <f>+'IS and OCI'!I28</f>
        <v>0.8</v>
      </c>
      <c r="O34" s="9"/>
    </row>
    <row r="35" spans="3:15">
      <c r="C35" s="44" t="s">
        <v>184</v>
      </c>
      <c r="E35" s="37">
        <f>SUM(E33:E34)</f>
        <v>2.7000000000000006</v>
      </c>
      <c r="F35" s="37">
        <f>SUM(F33:F34)</f>
        <v>9.5000000000000018</v>
      </c>
      <c r="H35" s="37">
        <f>SUM(H33:H34)</f>
        <v>0</v>
      </c>
      <c r="I35" s="37">
        <f>SUM(I33:I34)</f>
        <v>0</v>
      </c>
      <c r="K35" s="37">
        <f>SUM(K33:K34)</f>
        <v>2.7000000000000006</v>
      </c>
      <c r="L35" s="37">
        <f>SUM(L33:L34)</f>
        <v>9.5000000000000018</v>
      </c>
    </row>
    <row r="36" spans="3:15">
      <c r="C36" s="228" t="s">
        <v>185</v>
      </c>
      <c r="E36" s="229">
        <f>+E35+E30</f>
        <v>-53.27543335</v>
      </c>
      <c r="F36" s="229">
        <f>+F35+F30</f>
        <v>34.681199609999972</v>
      </c>
      <c r="H36" s="229">
        <f>+H35+H30</f>
        <v>-4.3000000000000256</v>
      </c>
      <c r="I36" s="229">
        <f>+I35+I30</f>
        <v>-14.500000000000011</v>
      </c>
      <c r="K36" s="229">
        <f>+K35+K30</f>
        <v>-57.575433350000026</v>
      </c>
      <c r="L36" s="229">
        <f>+L35+L30</f>
        <v>20.181199609999965</v>
      </c>
    </row>
    <row r="37" spans="3:15" ht="15.75" thickBot="1">
      <c r="C37" s="11"/>
      <c r="D37" s="11"/>
      <c r="E37" s="11"/>
      <c r="F37" s="11"/>
    </row>
    <row r="38" spans="3:15">
      <c r="E38" s="270" t="s">
        <v>120</v>
      </c>
      <c r="F38" s="270"/>
      <c r="G38" s="269"/>
      <c r="H38" s="269"/>
      <c r="I38" s="269"/>
      <c r="J38" s="269"/>
      <c r="K38" s="269"/>
      <c r="L38" s="269"/>
    </row>
    <row r="39" spans="3:15">
      <c r="E39" s="271" t="s">
        <v>0</v>
      </c>
      <c r="F39" s="271"/>
      <c r="G39" s="271"/>
      <c r="H39" s="271"/>
      <c r="I39" s="271"/>
      <c r="J39" s="271"/>
      <c r="K39" s="271"/>
      <c r="L39" s="271"/>
    </row>
    <row r="40" spans="3:15">
      <c r="E40" s="108">
        <v>2020</v>
      </c>
      <c r="F40" s="108">
        <v>2019</v>
      </c>
      <c r="G40" s="5"/>
      <c r="H40" s="108">
        <v>2020</v>
      </c>
      <c r="I40" s="108">
        <v>2019</v>
      </c>
      <c r="K40" s="108">
        <v>2020</v>
      </c>
      <c r="L40" s="108">
        <v>2019</v>
      </c>
    </row>
    <row r="41" spans="3:15">
      <c r="E41" s="265" t="s">
        <v>77</v>
      </c>
      <c r="F41" s="265"/>
      <c r="G41" s="245"/>
      <c r="H41" s="267" t="s">
        <v>78</v>
      </c>
      <c r="I41" s="267"/>
      <c r="K41" s="267" t="s">
        <v>79</v>
      </c>
      <c r="L41" s="267"/>
    </row>
    <row r="42" spans="3:15">
      <c r="C42" s="87" t="s">
        <v>7</v>
      </c>
      <c r="E42" s="266"/>
      <c r="F42" s="266"/>
      <c r="G42" s="110"/>
      <c r="H42" s="268"/>
      <c r="I42" s="268"/>
      <c r="K42" s="268"/>
      <c r="L42" s="268"/>
    </row>
    <row r="44" spans="3:15">
      <c r="C44" s="26" t="s">
        <v>265</v>
      </c>
      <c r="E44" s="28">
        <f>+K44-H44</f>
        <v>595.9</v>
      </c>
      <c r="F44" s="28">
        <f>+L44-I44</f>
        <v>880.1</v>
      </c>
      <c r="H44" s="28">
        <f>'Note 1 table'!H22</f>
        <v>-83.899999999999977</v>
      </c>
      <c r="I44" s="28">
        <f>'Note 1 table'!I22</f>
        <v>50.699999999999932</v>
      </c>
      <c r="K44" s="28">
        <f>'IS and OCI'!K8</f>
        <v>512</v>
      </c>
      <c r="L44" s="28">
        <f>'IS and OCI'!M8</f>
        <v>930.8</v>
      </c>
      <c r="N44" s="249"/>
    </row>
    <row r="45" spans="3:15">
      <c r="C45" s="27"/>
      <c r="E45" s="216"/>
      <c r="F45" s="216"/>
      <c r="H45" s="216"/>
      <c r="I45" s="216"/>
      <c r="K45" s="216"/>
      <c r="L45" s="216"/>
    </row>
    <row r="46" spans="3:15">
      <c r="C46" s="33" t="s">
        <v>9</v>
      </c>
      <c r="E46" s="34">
        <f t="shared" ref="E46:E52" si="8">+K46-H46</f>
        <v>-150.30000000000001</v>
      </c>
      <c r="F46" s="34">
        <f t="shared" ref="F46:F52" si="9">+L46-I46</f>
        <v>-262.5</v>
      </c>
      <c r="H46" s="34">
        <v>0</v>
      </c>
      <c r="I46" s="34">
        <v>0</v>
      </c>
      <c r="K46" s="34">
        <f>'IS and OCI'!K10</f>
        <v>-150.30000000000001</v>
      </c>
      <c r="L46" s="34">
        <f>'IS and OCI'!M10</f>
        <v>-262.5</v>
      </c>
    </row>
    <row r="47" spans="3:15">
      <c r="C47" s="33" t="s">
        <v>10</v>
      </c>
      <c r="E47" s="34">
        <f t="shared" si="8"/>
        <v>-8.6999999999999993</v>
      </c>
      <c r="F47" s="34">
        <f t="shared" si="9"/>
        <v>-9.6999999999999993</v>
      </c>
      <c r="H47" s="34">
        <v>0</v>
      </c>
      <c r="I47" s="34">
        <v>0</v>
      </c>
      <c r="K47" s="34">
        <f>'IS and OCI'!K11</f>
        <v>-8.6999999999999993</v>
      </c>
      <c r="L47" s="34">
        <f>'IS and OCI'!M11</f>
        <v>-9.6999999999999993</v>
      </c>
    </row>
    <row r="48" spans="3:15">
      <c r="C48" s="27" t="s">
        <v>11</v>
      </c>
      <c r="E48" s="34">
        <f t="shared" si="8"/>
        <v>-39.200000000000003</v>
      </c>
      <c r="F48" s="34">
        <f t="shared" si="9"/>
        <v>-51.8</v>
      </c>
      <c r="H48" s="34">
        <v>0</v>
      </c>
      <c r="I48" s="34">
        <v>0</v>
      </c>
      <c r="K48" s="34">
        <f>'IS and OCI'!K12</f>
        <v>-39.200000000000003</v>
      </c>
      <c r="L48" s="34">
        <f>'IS and OCI'!M12</f>
        <v>-51.8</v>
      </c>
    </row>
    <row r="49" spans="3:14">
      <c r="C49" s="33" t="s">
        <v>12</v>
      </c>
      <c r="E49" s="34">
        <f t="shared" si="8"/>
        <v>-296.3</v>
      </c>
      <c r="F49" s="34">
        <f t="shared" si="9"/>
        <v>-343.9</v>
      </c>
      <c r="H49" s="34">
        <f>'Note 1 table'!H27-Notes!K274</f>
        <v>30.800000000000018</v>
      </c>
      <c r="I49" s="34">
        <f>'Note 1 table'!I27-Notes!L274</f>
        <v>-93.499999999999972</v>
      </c>
      <c r="K49" s="34">
        <f>'IS and OCI'!K13</f>
        <v>-265.5</v>
      </c>
      <c r="L49" s="34">
        <f>'IS and OCI'!M13</f>
        <v>-437.4</v>
      </c>
      <c r="N49" s="249"/>
    </row>
    <row r="50" spans="3:14">
      <c r="C50" s="33" t="s">
        <v>252</v>
      </c>
      <c r="E50" s="34">
        <f t="shared" si="8"/>
        <v>-89.2</v>
      </c>
      <c r="F50" s="34">
        <f t="shared" si="9"/>
        <v>-115.8</v>
      </c>
      <c r="H50" s="34">
        <v>0</v>
      </c>
      <c r="I50" s="34">
        <v>0</v>
      </c>
      <c r="K50" s="34">
        <f>'IS and OCI'!K14</f>
        <v>-89.2</v>
      </c>
      <c r="L50" s="34">
        <f>'IS and OCI'!M14</f>
        <v>-115.8</v>
      </c>
    </row>
    <row r="51" spans="3:14">
      <c r="C51" s="33" t="s">
        <v>253</v>
      </c>
      <c r="E51" s="34">
        <f t="shared" si="8"/>
        <v>-108.4</v>
      </c>
      <c r="F51" s="34">
        <f t="shared" si="9"/>
        <v>0</v>
      </c>
      <c r="H51" s="34">
        <v>0</v>
      </c>
      <c r="I51" s="34">
        <v>0</v>
      </c>
      <c r="K51" s="34">
        <f>'IS and OCI'!K15</f>
        <v>-108.4</v>
      </c>
      <c r="L51" s="34">
        <f>'IS and OCI'!M15</f>
        <v>0</v>
      </c>
    </row>
    <row r="52" spans="3:14">
      <c r="C52" s="33" t="s">
        <v>14</v>
      </c>
      <c r="E52" s="34">
        <f t="shared" si="8"/>
        <v>-38.741285887204306</v>
      </c>
      <c r="F52" s="34">
        <f t="shared" si="9"/>
        <v>1.0328635800000185</v>
      </c>
      <c r="H52" s="34">
        <v>0</v>
      </c>
      <c r="I52" s="34">
        <v>0</v>
      </c>
      <c r="K52" s="34">
        <f>'IS and OCI'!K16</f>
        <v>-38.741285887204306</v>
      </c>
      <c r="L52" s="34">
        <f>'IS and OCI'!M16</f>
        <v>1.0328635800000185</v>
      </c>
    </row>
    <row r="53" spans="3:14">
      <c r="C53" s="36" t="s">
        <v>15</v>
      </c>
      <c r="E53" s="37">
        <f>SUM(E46:E52)</f>
        <v>-730.84128588720432</v>
      </c>
      <c r="F53" s="37">
        <f>SUM(F46:F52)</f>
        <v>-782.66713641999991</v>
      </c>
      <c r="H53" s="37">
        <f>SUM(H46:H52)</f>
        <v>30.800000000000018</v>
      </c>
      <c r="I53" s="37">
        <f>SUM(I46:I52)</f>
        <v>-93.499999999999972</v>
      </c>
      <c r="K53" s="37">
        <f>'IS and OCI'!K17</f>
        <v>-700.04128588720425</v>
      </c>
      <c r="L53" s="37">
        <f>'IS and OCI'!M17</f>
        <v>-876.16713641999991</v>
      </c>
    </row>
    <row r="54" spans="3:14">
      <c r="C54" s="27" t="s">
        <v>206</v>
      </c>
      <c r="E54" s="32">
        <f>+E53+E44</f>
        <v>-134.94128588720434</v>
      </c>
      <c r="F54" s="32">
        <f>+F53+F44</f>
        <v>97.432863580000117</v>
      </c>
      <c r="H54" s="32">
        <f>+H53+H44</f>
        <v>-53.099999999999959</v>
      </c>
      <c r="I54" s="32">
        <f>+I53+I44</f>
        <v>-42.80000000000004</v>
      </c>
      <c r="K54" s="32">
        <f>'IS and OCI'!K18</f>
        <v>-188.04128588720425</v>
      </c>
      <c r="L54" s="32">
        <f>'IS and OCI'!M18</f>
        <v>54.632863580000048</v>
      </c>
      <c r="N54" s="249"/>
    </row>
    <row r="55" spans="3:14">
      <c r="C55" s="31" t="s">
        <v>16</v>
      </c>
      <c r="E55" s="32">
        <f t="shared" ref="E55:E57" si="10">+K55-H55</f>
        <v>-30</v>
      </c>
      <c r="F55" s="32">
        <f t="shared" ref="F55:F57" si="11">+L55-I55</f>
        <v>-20.100000000000001</v>
      </c>
      <c r="H55" s="32">
        <v>0</v>
      </c>
      <c r="I55" s="32">
        <v>0</v>
      </c>
      <c r="K55" s="32">
        <f>'IS and OCI'!K19</f>
        <v>-30</v>
      </c>
      <c r="L55" s="32">
        <f>'IS and OCI'!M19</f>
        <v>-20.100000000000001</v>
      </c>
    </row>
    <row r="56" spans="3:14">
      <c r="C56" s="27" t="s">
        <v>17</v>
      </c>
      <c r="E56" s="32">
        <f t="shared" si="10"/>
        <v>-78.400000000000006</v>
      </c>
      <c r="F56" s="32">
        <f t="shared" si="11"/>
        <v>-67.5</v>
      </c>
      <c r="H56" s="32">
        <v>0</v>
      </c>
      <c r="I56" s="32">
        <v>0</v>
      </c>
      <c r="K56" s="32">
        <f>'IS and OCI'!K20</f>
        <v>-78.400000000000006</v>
      </c>
      <c r="L56" s="32">
        <f>'IS and OCI'!M20</f>
        <v>-67.5</v>
      </c>
    </row>
    <row r="57" spans="3:14">
      <c r="C57" s="26" t="s">
        <v>18</v>
      </c>
      <c r="E57" s="28">
        <f t="shared" si="10"/>
        <v>-10</v>
      </c>
      <c r="F57" s="28">
        <f t="shared" si="11"/>
        <v>-6.8999999999999995</v>
      </c>
      <c r="H57" s="28">
        <v>0</v>
      </c>
      <c r="I57" s="28">
        <v>2.2999999999999998</v>
      </c>
      <c r="K57" s="28">
        <f>'IS and OCI'!K21</f>
        <v>-10</v>
      </c>
      <c r="L57" s="28">
        <f>'IS and OCI'!M21</f>
        <v>-4.5999999999999996</v>
      </c>
      <c r="N57" s="158"/>
    </row>
    <row r="58" spans="3:14">
      <c r="C58" s="33" t="s">
        <v>207</v>
      </c>
      <c r="E58" s="34">
        <f>SUM(E54:E57)</f>
        <v>-253.34128588720435</v>
      </c>
      <c r="F58" s="34">
        <f>SUM(F54:F57)</f>
        <v>2.9328635800001228</v>
      </c>
      <c r="H58" s="34">
        <f>SUM(H54:H57)</f>
        <v>-53.099999999999959</v>
      </c>
      <c r="I58" s="34">
        <f>SUM(I54:I57)</f>
        <v>-40.500000000000043</v>
      </c>
      <c r="K58" s="34">
        <f>'IS and OCI'!K22</f>
        <v>-306.44128588720423</v>
      </c>
      <c r="L58" s="34">
        <f>'IS and OCI'!M22</f>
        <v>-37.567136419999954</v>
      </c>
    </row>
    <row r="59" spans="3:14">
      <c r="C59" s="26" t="s">
        <v>20</v>
      </c>
      <c r="E59" s="34">
        <f t="shared" ref="E59" si="12">+K59-H59</f>
        <v>-15.1</v>
      </c>
      <c r="F59" s="34">
        <f t="shared" ref="F59" si="13">+L59-I59</f>
        <v>-34.1</v>
      </c>
      <c r="H59" s="34">
        <v>0</v>
      </c>
      <c r="I59" s="34">
        <v>0</v>
      </c>
      <c r="K59" s="34">
        <f>'IS and OCI'!K23</f>
        <v>-15.1</v>
      </c>
      <c r="L59" s="34">
        <f>'IS and OCI'!M23</f>
        <v>-34.1</v>
      </c>
      <c r="N59" s="158"/>
    </row>
    <row r="60" spans="3:14">
      <c r="C60" s="228" t="s">
        <v>21</v>
      </c>
      <c r="E60" s="229">
        <f>SUM(E58:E59)</f>
        <v>-268.44128588720434</v>
      </c>
      <c r="F60" s="229">
        <f>SUM(F58:F59)</f>
        <v>-31.167136419999878</v>
      </c>
      <c r="H60" s="229">
        <f>SUM(H58:H59)</f>
        <v>-53.099999999999959</v>
      </c>
      <c r="I60" s="229">
        <f>SUM(I58:I59)</f>
        <v>-40.500000000000043</v>
      </c>
      <c r="K60" s="229">
        <f>'IS and OCI'!K24</f>
        <v>-321.54128588720425</v>
      </c>
      <c r="L60" s="229">
        <f>'IS and OCI'!M24</f>
        <v>-71.667136419999963</v>
      </c>
    </row>
    <row r="61" spans="3:14">
      <c r="C61" s="39"/>
      <c r="E61" s="42"/>
      <c r="F61" s="42"/>
      <c r="H61" s="42"/>
      <c r="I61" s="42"/>
      <c r="K61" s="42"/>
      <c r="L61" s="42"/>
    </row>
    <row r="62" spans="3:14">
      <c r="C62" s="43" t="s">
        <v>22</v>
      </c>
      <c r="E62" s="34"/>
      <c r="F62" s="34"/>
      <c r="H62" s="34"/>
      <c r="I62" s="34"/>
      <c r="K62" s="34"/>
      <c r="L62" s="34"/>
    </row>
    <row r="63" spans="3:14">
      <c r="C63" s="33" t="s">
        <v>23</v>
      </c>
      <c r="E63" s="34">
        <f t="shared" ref="E63:E64" si="14">+K63-H63</f>
        <v>-7.6</v>
      </c>
      <c r="F63" s="34">
        <f t="shared" ref="F63:F64" si="15">+L63-I63</f>
        <v>-8.1</v>
      </c>
      <c r="H63" s="34">
        <v>0</v>
      </c>
      <c r="I63" s="34">
        <v>0</v>
      </c>
      <c r="K63" s="34">
        <f>'IS and OCI'!K27</f>
        <v>-7.6</v>
      </c>
      <c r="L63" s="34">
        <f>'IS and OCI'!M27</f>
        <v>-8.1</v>
      </c>
    </row>
    <row r="64" spans="3:14">
      <c r="C64" s="33" t="s">
        <v>24</v>
      </c>
      <c r="E64" s="34">
        <f t="shared" si="14"/>
        <v>-3.9</v>
      </c>
      <c r="F64" s="34">
        <f t="shared" si="15"/>
        <v>2.2000000000000002</v>
      </c>
      <c r="H64" s="34">
        <v>0</v>
      </c>
      <c r="I64" s="34">
        <v>0</v>
      </c>
      <c r="K64" s="34">
        <f>'IS and OCI'!K28</f>
        <v>-3.9</v>
      </c>
      <c r="L64" s="34">
        <f>'IS and OCI'!M28</f>
        <v>2.2000000000000002</v>
      </c>
    </row>
    <row r="65" spans="3:12">
      <c r="C65" s="44" t="s">
        <v>184</v>
      </c>
      <c r="E65" s="37">
        <f>SUM(E63:E64)</f>
        <v>-11.5</v>
      </c>
      <c r="F65" s="37">
        <f>SUM(F63:F64)</f>
        <v>-5.8999999999999995</v>
      </c>
      <c r="H65" s="37">
        <f>SUM(H63:H64)</f>
        <v>0</v>
      </c>
      <c r="I65" s="37">
        <f>SUM(I63:I64)</f>
        <v>0</v>
      </c>
      <c r="K65" s="37">
        <f>'IS and OCI'!K29</f>
        <v>-11.5</v>
      </c>
      <c r="L65" s="37">
        <f>'IS and OCI'!M29</f>
        <v>-5.8999999999999995</v>
      </c>
    </row>
    <row r="66" spans="3:12">
      <c r="C66" s="228" t="s">
        <v>185</v>
      </c>
      <c r="E66" s="229">
        <f>+E65+E60</f>
        <v>-279.94128588720434</v>
      </c>
      <c r="F66" s="229">
        <f>+F65+F60</f>
        <v>-37.067136419999876</v>
      </c>
      <c r="H66" s="229">
        <f>+H65+H60</f>
        <v>-53.099999999999959</v>
      </c>
      <c r="I66" s="229">
        <f>+I65+I60</f>
        <v>-40.500000000000043</v>
      </c>
      <c r="K66" s="229">
        <f>'IS and OCI'!K30</f>
        <v>-333.04128588720425</v>
      </c>
      <c r="L66" s="229">
        <f>'IS and OCI'!M30</f>
        <v>-77.567136419999969</v>
      </c>
    </row>
    <row r="67" spans="3:12">
      <c r="C67" s="45"/>
    </row>
    <row r="68" spans="3:12">
      <c r="C68" s="43"/>
    </row>
    <row r="69" spans="3:12" ht="18.75">
      <c r="C69" s="260" t="s">
        <v>118</v>
      </c>
      <c r="D69" s="260"/>
      <c r="E69" s="260"/>
      <c r="F69" s="260"/>
      <c r="G69" s="260"/>
      <c r="H69" s="260"/>
      <c r="I69" s="260"/>
      <c r="J69" s="260"/>
      <c r="K69" s="260"/>
      <c r="L69" s="260"/>
    </row>
    <row r="70" spans="3:12" ht="15.75" thickBot="1"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3:12">
      <c r="C71" s="21"/>
    </row>
    <row r="72" spans="3:12">
      <c r="C72" s="21"/>
      <c r="E72" s="271" t="s">
        <v>0</v>
      </c>
      <c r="F72" s="271"/>
      <c r="G72" s="271"/>
      <c r="H72" s="271"/>
      <c r="I72" s="271"/>
      <c r="J72" s="271"/>
      <c r="K72" s="271"/>
      <c r="L72" s="271"/>
    </row>
    <row r="73" spans="3:12">
      <c r="C73" s="21"/>
      <c r="E73" s="108">
        <v>2020</v>
      </c>
      <c r="F73" s="108">
        <v>2019</v>
      </c>
      <c r="G73" s="5"/>
      <c r="H73" s="108">
        <v>2020</v>
      </c>
      <c r="I73" s="108">
        <v>2019</v>
      </c>
      <c r="K73" s="108">
        <v>2020</v>
      </c>
      <c r="L73" s="108">
        <v>2019</v>
      </c>
    </row>
    <row r="74" spans="3:12">
      <c r="C74" s="21"/>
      <c r="E74" s="265" t="s">
        <v>77</v>
      </c>
      <c r="F74" s="265"/>
      <c r="G74" s="234"/>
      <c r="H74" s="267" t="s">
        <v>78</v>
      </c>
      <c r="I74" s="267"/>
      <c r="K74" s="267" t="s">
        <v>79</v>
      </c>
      <c r="L74" s="267"/>
    </row>
    <row r="75" spans="3:12">
      <c r="C75" s="227" t="s">
        <v>7</v>
      </c>
      <c r="E75" s="266"/>
      <c r="F75" s="266"/>
      <c r="G75" s="110"/>
      <c r="H75" s="268"/>
      <c r="I75" s="268"/>
      <c r="K75" s="268"/>
      <c r="L75" s="268"/>
    </row>
    <row r="76" spans="3:12">
      <c r="C76" s="21"/>
      <c r="I76" s="7"/>
    </row>
    <row r="77" spans="3:12">
      <c r="C77" s="106" t="s">
        <v>35</v>
      </c>
      <c r="I77" s="7"/>
    </row>
    <row r="78" spans="3:12">
      <c r="C78" s="75" t="s">
        <v>36</v>
      </c>
      <c r="E78" s="29">
        <f t="shared" ref="E78:E80" si="16">+K78-H78</f>
        <v>156.69999999999999</v>
      </c>
      <c r="F78" s="29">
        <f t="shared" ref="F78:F80" si="17">+L78-I78</f>
        <v>40.6</v>
      </c>
      <c r="H78" s="29">
        <v>0</v>
      </c>
      <c r="I78" s="29">
        <v>0</v>
      </c>
      <c r="K78" s="29">
        <v>156.69999999999999</v>
      </c>
      <c r="L78" s="29">
        <v>40.6</v>
      </c>
    </row>
    <row r="79" spans="3:12">
      <c r="C79" s="76" t="s">
        <v>37</v>
      </c>
      <c r="E79" s="29">
        <f t="shared" si="16"/>
        <v>15.8</v>
      </c>
      <c r="F79" s="29">
        <f t="shared" si="17"/>
        <v>4.2</v>
      </c>
      <c r="H79" s="29">
        <v>0</v>
      </c>
      <c r="I79" s="29">
        <v>0</v>
      </c>
      <c r="K79" s="29">
        <v>15.8</v>
      </c>
      <c r="L79" s="29">
        <v>4.2</v>
      </c>
    </row>
    <row r="80" spans="3:12">
      <c r="C80" s="76" t="s">
        <v>249</v>
      </c>
      <c r="E80" s="29">
        <f t="shared" si="16"/>
        <v>100.6</v>
      </c>
      <c r="F80" s="29">
        <f t="shared" si="17"/>
        <v>191.1</v>
      </c>
      <c r="H80" s="29">
        <v>0</v>
      </c>
      <c r="I80" s="29">
        <v>0</v>
      </c>
      <c r="K80" s="29">
        <v>100.6</v>
      </c>
      <c r="L80" s="29">
        <v>191.1</v>
      </c>
    </row>
    <row r="81" spans="3:15">
      <c r="C81" s="76" t="s">
        <v>38</v>
      </c>
      <c r="E81" s="29">
        <f>+K81-H81</f>
        <v>134.9</v>
      </c>
      <c r="F81" s="29">
        <f>+L81-I81</f>
        <v>161.6</v>
      </c>
      <c r="H81" s="29">
        <v>-77.599999999999994</v>
      </c>
      <c r="I81" s="29">
        <v>-43.1</v>
      </c>
      <c r="K81" s="29">
        <v>57.300000000000004</v>
      </c>
      <c r="L81" s="29">
        <v>118.5</v>
      </c>
      <c r="N81" s="158"/>
    </row>
    <row r="82" spans="3:15">
      <c r="C82" s="77" t="s">
        <v>39</v>
      </c>
      <c r="E82" s="29">
        <f t="shared" ref="E82:E112" si="18">+K82-H82</f>
        <v>79.2</v>
      </c>
      <c r="F82" s="29">
        <f t="shared" ref="F82:F112" si="19">+L82-I82</f>
        <v>71.7</v>
      </c>
      <c r="H82" s="29">
        <v>0</v>
      </c>
      <c r="I82" s="29">
        <v>0</v>
      </c>
      <c r="K82" s="29">
        <v>79.2</v>
      </c>
      <c r="L82" s="29">
        <v>71.7</v>
      </c>
    </row>
    <row r="83" spans="3:15">
      <c r="C83" s="78" t="s">
        <v>208</v>
      </c>
      <c r="E83" s="38">
        <f t="shared" ref="E83" si="20">SUM(E78:E82)</f>
        <v>487.2</v>
      </c>
      <c r="F83" s="38">
        <f t="shared" ref="F83" si="21">SUM(F78:F82)</f>
        <v>469.2</v>
      </c>
      <c r="H83" s="38">
        <f t="shared" ref="H83:I83" si="22">SUM(H78:H82)</f>
        <v>-77.599999999999994</v>
      </c>
      <c r="I83" s="38">
        <f t="shared" si="22"/>
        <v>-43.1</v>
      </c>
      <c r="K83" s="38">
        <f>SUM(K78:K82)</f>
        <v>409.6</v>
      </c>
      <c r="L83" s="38">
        <f>SUM(L78:L82)</f>
        <v>426.09999999999997</v>
      </c>
    </row>
    <row r="84" spans="3:15">
      <c r="C84" s="75" t="s">
        <v>40</v>
      </c>
      <c r="E84" s="29">
        <f t="shared" si="18"/>
        <v>898</v>
      </c>
      <c r="F84" s="29">
        <f t="shared" si="19"/>
        <v>1132.4000000000001</v>
      </c>
      <c r="H84" s="29">
        <v>0</v>
      </c>
      <c r="I84" s="29">
        <v>0</v>
      </c>
      <c r="K84" s="29">
        <v>898</v>
      </c>
      <c r="L84" s="29">
        <v>1132.4000000000001</v>
      </c>
    </row>
    <row r="85" spans="3:15">
      <c r="C85" s="75" t="s">
        <v>41</v>
      </c>
      <c r="E85" s="29">
        <f t="shared" si="18"/>
        <v>546.4</v>
      </c>
      <c r="F85" s="29">
        <f t="shared" si="19"/>
        <v>519.70000000000005</v>
      </c>
      <c r="H85" s="29">
        <v>69.7</v>
      </c>
      <c r="I85" s="29">
        <v>38.9</v>
      </c>
      <c r="K85" s="29">
        <v>616.1</v>
      </c>
      <c r="L85" s="29">
        <v>558.6</v>
      </c>
      <c r="N85" s="158"/>
    </row>
    <row r="86" spans="3:15">
      <c r="C86" s="75" t="s">
        <v>37</v>
      </c>
      <c r="E86" s="29">
        <f t="shared" si="18"/>
        <v>60.8</v>
      </c>
      <c r="F86" s="29">
        <f t="shared" si="19"/>
        <v>38.799999999999997</v>
      </c>
      <c r="H86" s="29">
        <v>0</v>
      </c>
      <c r="I86" s="29">
        <v>0</v>
      </c>
      <c r="K86" s="29">
        <v>60.8</v>
      </c>
      <c r="L86" s="29">
        <v>38.799999999999997</v>
      </c>
    </row>
    <row r="87" spans="3:15">
      <c r="C87" s="75" t="s">
        <v>181</v>
      </c>
      <c r="E87" s="29">
        <f t="shared" si="18"/>
        <v>16.2</v>
      </c>
      <c r="F87" s="29">
        <f t="shared" si="19"/>
        <v>44.6</v>
      </c>
      <c r="H87" s="29">
        <v>0</v>
      </c>
      <c r="I87" s="29">
        <v>0</v>
      </c>
      <c r="K87" s="29">
        <v>16.2</v>
      </c>
      <c r="L87" s="29">
        <v>44.6</v>
      </c>
    </row>
    <row r="88" spans="3:15">
      <c r="C88" s="80" t="s">
        <v>42</v>
      </c>
      <c r="E88" s="29">
        <f t="shared" si="18"/>
        <v>93.1</v>
      </c>
      <c r="F88" s="29">
        <f t="shared" si="19"/>
        <v>101.2</v>
      </c>
      <c r="H88" s="29">
        <v>0</v>
      </c>
      <c r="I88" s="29">
        <v>0</v>
      </c>
      <c r="K88" s="29">
        <v>93.1</v>
      </c>
      <c r="L88" s="29">
        <v>101.2</v>
      </c>
    </row>
    <row r="89" spans="3:15">
      <c r="C89" s="78" t="s">
        <v>209</v>
      </c>
      <c r="E89" s="38">
        <f t="shared" ref="E89" si="23">SUM(E84:E88)</f>
        <v>1614.5</v>
      </c>
      <c r="F89" s="38">
        <f t="shared" ref="F89" si="24">SUM(F84:F88)</f>
        <v>1836.7</v>
      </c>
      <c r="H89" s="38">
        <f t="shared" ref="H89:I89" si="25">SUM(H84:H88)</f>
        <v>69.7</v>
      </c>
      <c r="I89" s="38">
        <f t="shared" si="25"/>
        <v>38.9</v>
      </c>
      <c r="K89" s="38">
        <f>SUM(K84:K88)</f>
        <v>1684.1999999999998</v>
      </c>
      <c r="L89" s="38">
        <f>SUM(L84:L88)</f>
        <v>1875.6</v>
      </c>
    </row>
    <row r="90" spans="3:15">
      <c r="C90" s="75"/>
      <c r="E90" s="29"/>
      <c r="F90" s="29"/>
      <c r="H90" s="29"/>
      <c r="I90" s="29"/>
      <c r="K90" s="29"/>
      <c r="L90" s="29"/>
      <c r="O90" s="9"/>
    </row>
    <row r="91" spans="3:15">
      <c r="C91" s="225" t="s">
        <v>76</v>
      </c>
      <c r="E91" s="224">
        <f>+E89+E83</f>
        <v>2101.6999999999998</v>
      </c>
      <c r="F91" s="224">
        <f>+F89+F83</f>
        <v>2305.9</v>
      </c>
      <c r="H91" s="224">
        <f>+H89+H83</f>
        <v>-7.8999999999999915</v>
      </c>
      <c r="I91" s="224">
        <f>+I89+I83</f>
        <v>-4.2000000000000028</v>
      </c>
      <c r="K91" s="224">
        <f>+K89+K83</f>
        <v>2093.7999999999997</v>
      </c>
      <c r="L91" s="224">
        <f>+L89+L83</f>
        <v>2301.6999999999998</v>
      </c>
    </row>
    <row r="92" spans="3:15">
      <c r="C92" s="75"/>
      <c r="E92" s="82"/>
      <c r="F92" s="82"/>
      <c r="H92" s="82"/>
      <c r="I92" s="82"/>
      <c r="K92" s="82"/>
      <c r="L92" s="82"/>
    </row>
    <row r="93" spans="3:15">
      <c r="C93" s="107" t="s">
        <v>43</v>
      </c>
      <c r="E93" s="35"/>
      <c r="F93" s="35"/>
      <c r="H93" s="35"/>
      <c r="I93" s="35"/>
      <c r="K93" s="35"/>
      <c r="L93" s="35"/>
    </row>
    <row r="94" spans="3:15">
      <c r="C94" s="77" t="s">
        <v>215</v>
      </c>
      <c r="E94" s="35">
        <f t="shared" si="18"/>
        <v>1150.4000000000001</v>
      </c>
      <c r="F94" s="35">
        <f t="shared" si="19"/>
        <v>443.2</v>
      </c>
      <c r="H94" s="35">
        <v>0</v>
      </c>
      <c r="I94" s="35">
        <v>0</v>
      </c>
      <c r="K94" s="35">
        <v>1150.4000000000001</v>
      </c>
      <c r="L94" s="35">
        <v>443.2</v>
      </c>
    </row>
    <row r="95" spans="3:15">
      <c r="C95" s="77" t="s">
        <v>189</v>
      </c>
      <c r="E95" s="35">
        <f t="shared" si="18"/>
        <v>40.1</v>
      </c>
      <c r="F95" s="35">
        <f t="shared" si="19"/>
        <v>46.1</v>
      </c>
      <c r="H95" s="35">
        <v>0</v>
      </c>
      <c r="I95" s="35">
        <v>0</v>
      </c>
      <c r="K95" s="35">
        <v>40.1</v>
      </c>
      <c r="L95" s="35">
        <v>46.1</v>
      </c>
    </row>
    <row r="96" spans="3:15">
      <c r="C96" s="76" t="s">
        <v>44</v>
      </c>
      <c r="E96" s="35">
        <f t="shared" si="18"/>
        <v>31.2</v>
      </c>
      <c r="F96" s="35">
        <f t="shared" si="19"/>
        <v>56.1</v>
      </c>
      <c r="H96" s="35">
        <v>0</v>
      </c>
      <c r="I96" s="35">
        <v>0</v>
      </c>
      <c r="K96" s="35">
        <v>31.2</v>
      </c>
      <c r="L96" s="35">
        <v>56.1</v>
      </c>
    </row>
    <row r="97" spans="3:15">
      <c r="C97" s="76" t="s">
        <v>45</v>
      </c>
      <c r="E97" s="35">
        <f>+K97-H97-0.1</f>
        <v>115.80000000000001</v>
      </c>
      <c r="F97" s="35">
        <f t="shared" si="19"/>
        <v>142.50000000000003</v>
      </c>
      <c r="H97" s="35">
        <v>-20.399999999999999</v>
      </c>
      <c r="I97" s="35">
        <v>-14.3</v>
      </c>
      <c r="K97" s="35">
        <v>95.5</v>
      </c>
      <c r="L97" s="35">
        <v>128.20000000000002</v>
      </c>
      <c r="N97" s="158"/>
      <c r="O97" s="251"/>
    </row>
    <row r="98" spans="3:15">
      <c r="C98" s="77" t="s">
        <v>46</v>
      </c>
      <c r="E98" s="35">
        <f t="shared" si="18"/>
        <v>23.900000000000006</v>
      </c>
      <c r="F98" s="35">
        <f t="shared" si="19"/>
        <v>14.700000000000003</v>
      </c>
      <c r="H98" s="35">
        <v>164.7</v>
      </c>
      <c r="I98" s="35">
        <v>109.2</v>
      </c>
      <c r="K98" s="35">
        <v>188.6</v>
      </c>
      <c r="L98" s="35">
        <v>123.9</v>
      </c>
      <c r="N98" s="158"/>
    </row>
    <row r="99" spans="3:15">
      <c r="C99" s="71" t="s">
        <v>47</v>
      </c>
      <c r="E99" s="29">
        <f t="shared" si="18"/>
        <v>13.7</v>
      </c>
      <c r="F99" s="29">
        <f t="shared" si="19"/>
        <v>24.6</v>
      </c>
      <c r="H99" s="29">
        <v>0</v>
      </c>
      <c r="I99" s="29">
        <v>0</v>
      </c>
      <c r="K99" s="29">
        <v>13.7</v>
      </c>
      <c r="L99" s="29">
        <v>24.6</v>
      </c>
    </row>
    <row r="100" spans="3:15">
      <c r="C100" s="79" t="s">
        <v>210</v>
      </c>
      <c r="E100" s="38">
        <f t="shared" ref="E100" si="26">SUM(E94:E99)</f>
        <v>1375.1000000000001</v>
      </c>
      <c r="F100" s="38">
        <f t="shared" ref="F100" si="27">SUM(F94:F99)</f>
        <v>727.2</v>
      </c>
      <c r="H100" s="38">
        <f t="shared" ref="H100:I100" si="28">SUM(H94:H99)</f>
        <v>144.29999999999998</v>
      </c>
      <c r="I100" s="38">
        <f t="shared" si="28"/>
        <v>94.9</v>
      </c>
      <c r="K100" s="38">
        <f>SUM(K94:K99)</f>
        <v>1519.5</v>
      </c>
      <c r="L100" s="38">
        <f>SUM(L94:L99)</f>
        <v>822.1</v>
      </c>
    </row>
    <row r="101" spans="3:15">
      <c r="C101" s="77" t="s">
        <v>215</v>
      </c>
      <c r="E101" s="35">
        <f t="shared" si="18"/>
        <v>0</v>
      </c>
      <c r="F101" s="35">
        <f t="shared" si="19"/>
        <v>641.20000000000005</v>
      </c>
      <c r="H101" s="35">
        <v>0</v>
      </c>
      <c r="I101" s="35">
        <v>0</v>
      </c>
      <c r="K101" s="35">
        <v>0</v>
      </c>
      <c r="L101" s="35">
        <v>641.20000000000005</v>
      </c>
    </row>
    <row r="102" spans="3:15">
      <c r="C102" s="77" t="s">
        <v>189</v>
      </c>
      <c r="E102" s="35">
        <f t="shared" si="18"/>
        <v>118.5</v>
      </c>
      <c r="F102" s="35">
        <f t="shared" si="19"/>
        <v>151</v>
      </c>
      <c r="H102" s="35">
        <v>0</v>
      </c>
      <c r="I102" s="35">
        <v>0</v>
      </c>
      <c r="K102" s="35">
        <v>118.5</v>
      </c>
      <c r="L102" s="35">
        <v>151</v>
      </c>
    </row>
    <row r="103" spans="3:15">
      <c r="C103" s="77" t="s">
        <v>48</v>
      </c>
      <c r="E103" s="35">
        <f t="shared" si="18"/>
        <v>0.1</v>
      </c>
      <c r="F103" s="35">
        <f t="shared" si="19"/>
        <v>0.1</v>
      </c>
      <c r="H103" s="35">
        <v>0</v>
      </c>
      <c r="I103" s="35">
        <v>0</v>
      </c>
      <c r="K103" s="35">
        <v>0.1</v>
      </c>
      <c r="L103" s="35">
        <v>0.1</v>
      </c>
    </row>
    <row r="104" spans="3:15">
      <c r="C104" s="76" t="s">
        <v>182</v>
      </c>
      <c r="E104" s="35">
        <f t="shared" si="18"/>
        <v>59.3</v>
      </c>
      <c r="F104" s="35">
        <f t="shared" si="19"/>
        <v>50.2</v>
      </c>
      <c r="H104" s="35">
        <v>0</v>
      </c>
      <c r="I104" s="35">
        <v>0</v>
      </c>
      <c r="K104" s="35">
        <v>59.3</v>
      </c>
      <c r="L104" s="35">
        <v>50.2</v>
      </c>
    </row>
    <row r="105" spans="3:15">
      <c r="C105" s="78" t="s">
        <v>211</v>
      </c>
      <c r="E105" s="38">
        <f t="shared" ref="E105" si="29">SUM(E101:E104)</f>
        <v>177.89999999999998</v>
      </c>
      <c r="F105" s="38">
        <f t="shared" ref="F105" si="30">SUM(F101:F104)</f>
        <v>842.50000000000011</v>
      </c>
      <c r="H105" s="38">
        <f t="shared" ref="H105:I105" si="31">SUM(H101:H104)</f>
        <v>0</v>
      </c>
      <c r="I105" s="38">
        <f t="shared" si="31"/>
        <v>0</v>
      </c>
      <c r="K105" s="38">
        <f>SUM(K101:K104)</f>
        <v>177.89999999999998</v>
      </c>
      <c r="L105" s="38">
        <f>SUM(L101:L104)</f>
        <v>842.50000000000011</v>
      </c>
    </row>
    <row r="106" spans="3:15">
      <c r="C106" s="71"/>
      <c r="E106" s="29"/>
      <c r="F106" s="29"/>
      <c r="H106" s="29"/>
      <c r="I106" s="29"/>
      <c r="K106" s="29"/>
      <c r="L106" s="29"/>
    </row>
    <row r="107" spans="3:15">
      <c r="C107" s="75" t="s">
        <v>49</v>
      </c>
      <c r="H107" s="7"/>
      <c r="I107" s="7"/>
      <c r="K107" s="9"/>
      <c r="L107" s="9"/>
    </row>
    <row r="108" spans="3:15">
      <c r="C108" s="75" t="s">
        <v>263</v>
      </c>
      <c r="E108" s="29">
        <f t="shared" si="18"/>
        <v>154.19999999999999</v>
      </c>
      <c r="F108" s="29">
        <f t="shared" si="19"/>
        <v>138.5</v>
      </c>
      <c r="H108" s="29">
        <f>+BS!D38</f>
        <v>0</v>
      </c>
      <c r="I108" s="29">
        <f>+BS!E38</f>
        <v>0</v>
      </c>
      <c r="K108" s="29">
        <f>+BS!G38</f>
        <v>154.19999999999999</v>
      </c>
      <c r="L108" s="29">
        <v>138.5</v>
      </c>
    </row>
    <row r="109" spans="3:15">
      <c r="C109" s="80" t="s">
        <v>50</v>
      </c>
      <c r="E109" s="30">
        <f t="shared" si="18"/>
        <v>929.1</v>
      </c>
      <c r="F109" s="30">
        <f t="shared" si="19"/>
        <v>852.5</v>
      </c>
      <c r="H109" s="30">
        <f>+BS!D39</f>
        <v>0</v>
      </c>
      <c r="I109" s="30">
        <f>+BS!E39</f>
        <v>0</v>
      </c>
      <c r="K109" s="30">
        <f>+BS!G39</f>
        <v>929.1</v>
      </c>
      <c r="L109" s="30">
        <v>852.5</v>
      </c>
    </row>
    <row r="110" spans="3:15">
      <c r="C110" s="75" t="s">
        <v>51</v>
      </c>
      <c r="E110" s="29">
        <f t="shared" ref="E110" si="32">SUM(E108:E109)</f>
        <v>1083.3</v>
      </c>
      <c r="F110" s="29">
        <f t="shared" ref="F110" si="33">SUM(F108:F109)</f>
        <v>991</v>
      </c>
      <c r="H110" s="29">
        <f t="shared" ref="H110:I110" si="34">SUM(H108:H109)</f>
        <v>0</v>
      </c>
      <c r="I110" s="29">
        <f t="shared" si="34"/>
        <v>0</v>
      </c>
      <c r="K110" s="29">
        <f>SUM(K108:K109)</f>
        <v>1083.3</v>
      </c>
      <c r="L110" s="29">
        <f>SUM(L108:L109)</f>
        <v>991</v>
      </c>
    </row>
    <row r="111" spans="3:15">
      <c r="C111" s="75" t="s">
        <v>52</v>
      </c>
      <c r="E111" s="29">
        <f t="shared" si="18"/>
        <v>-523.29999999999995</v>
      </c>
      <c r="F111" s="29">
        <f t="shared" si="19"/>
        <v>-247.36713642000021</v>
      </c>
      <c r="H111" s="29">
        <v>-152.30000000000001</v>
      </c>
      <c r="I111" s="29">
        <v>-99.1</v>
      </c>
      <c r="K111" s="29">
        <f>+BS!G41</f>
        <v>-675.6</v>
      </c>
      <c r="L111" s="29">
        <v>-346.4671364200002</v>
      </c>
    </row>
    <row r="112" spans="3:15">
      <c r="C112" s="75" t="s">
        <v>53</v>
      </c>
      <c r="E112" s="29">
        <f t="shared" si="18"/>
        <v>-11.299999999999999</v>
      </c>
      <c r="F112" s="29">
        <f t="shared" si="19"/>
        <v>-7.4000000000000012</v>
      </c>
      <c r="H112" s="29">
        <f>+BS!D42</f>
        <v>0</v>
      </c>
      <c r="I112" s="29">
        <f>+BS!E42</f>
        <v>0</v>
      </c>
      <c r="K112" s="29">
        <f>+BS!G42</f>
        <v>-11.299999999999999</v>
      </c>
      <c r="L112" s="29">
        <v>-7.4000000000000012</v>
      </c>
    </row>
    <row r="113" spans="3:17">
      <c r="C113" s="79" t="s">
        <v>212</v>
      </c>
      <c r="E113" s="38">
        <f t="shared" ref="E113" si="35">SUM(E110:E112)</f>
        <v>548.70000000000005</v>
      </c>
      <c r="F113" s="38">
        <f t="shared" ref="F113" si="36">SUM(F110:F112)</f>
        <v>736.23286357999984</v>
      </c>
      <c r="H113" s="38">
        <f t="shared" ref="H113:I113" si="37">SUM(H110:H112)</f>
        <v>-152.30000000000001</v>
      </c>
      <c r="I113" s="38">
        <f t="shared" si="37"/>
        <v>-99.1</v>
      </c>
      <c r="K113" s="38">
        <f>SUM(K110:K112)</f>
        <v>396.39999999999992</v>
      </c>
      <c r="L113" s="38">
        <f>SUM(L110:L112)</f>
        <v>637.13286357999982</v>
      </c>
    </row>
    <row r="114" spans="3:17">
      <c r="C114" s="225" t="s">
        <v>157</v>
      </c>
      <c r="E114" s="224">
        <f t="shared" ref="E114" si="38">+E113+E105+E100</f>
        <v>2101.7000000000003</v>
      </c>
      <c r="F114" s="224">
        <f t="shared" ref="F114" si="39">+F113+F105+F100</f>
        <v>2305.9328635800002</v>
      </c>
      <c r="H114" s="224">
        <f>+H113+H105+H100+0.1</f>
        <v>-7.9000000000000288</v>
      </c>
      <c r="I114" s="224">
        <f t="shared" ref="I114" si="40">+I113+I105+I100</f>
        <v>-4.1999999999999886</v>
      </c>
      <c r="K114" s="224">
        <f>+K113+K105+K100</f>
        <v>2093.8000000000002</v>
      </c>
      <c r="L114" s="224">
        <f>+L113+L105+L100</f>
        <v>2301.73286358</v>
      </c>
    </row>
    <row r="116" spans="3:17">
      <c r="C116" s="238"/>
      <c r="D116" s="239"/>
      <c r="E116" s="240"/>
      <c r="F116" s="240"/>
      <c r="G116" s="239"/>
      <c r="H116" s="240"/>
      <c r="I116" s="240"/>
      <c r="J116" s="239"/>
      <c r="K116" s="240"/>
      <c r="L116" s="240"/>
    </row>
    <row r="119" spans="3:17" ht="18.75">
      <c r="C119" s="258" t="s">
        <v>175</v>
      </c>
      <c r="D119" s="258"/>
      <c r="E119" s="258"/>
      <c r="F119" s="258"/>
      <c r="G119" s="258"/>
      <c r="H119" s="258"/>
      <c r="I119" s="258"/>
      <c r="J119" s="258"/>
      <c r="K119" s="258"/>
      <c r="L119" s="258"/>
      <c r="M119" s="237"/>
    </row>
    <row r="120" spans="3:17" ht="15.75" thickBot="1">
      <c r="C120" s="11"/>
      <c r="D120" s="11"/>
      <c r="E120" s="11"/>
      <c r="F120" s="11"/>
    </row>
    <row r="121" spans="3:17">
      <c r="E121" s="270" t="s">
        <v>6</v>
      </c>
      <c r="F121" s="270"/>
      <c r="G121" s="269"/>
      <c r="H121" s="269"/>
      <c r="I121" s="269"/>
      <c r="J121" s="269"/>
      <c r="K121" s="269"/>
      <c r="L121" s="269"/>
    </row>
    <row r="122" spans="3:17">
      <c r="E122" s="271" t="s">
        <v>0</v>
      </c>
      <c r="F122" s="271"/>
      <c r="G122" s="271"/>
      <c r="H122" s="271"/>
      <c r="I122" s="271"/>
      <c r="J122" s="271"/>
      <c r="K122" s="271"/>
      <c r="L122" s="271"/>
    </row>
    <row r="123" spans="3:17">
      <c r="E123" s="108">
        <v>2020</v>
      </c>
      <c r="F123" s="108">
        <v>2019</v>
      </c>
      <c r="G123" s="5"/>
      <c r="H123" s="108">
        <v>2020</v>
      </c>
      <c r="I123" s="108">
        <v>2019</v>
      </c>
      <c r="K123" s="108">
        <v>2020</v>
      </c>
      <c r="L123" s="108">
        <v>2019</v>
      </c>
    </row>
    <row r="124" spans="3:17">
      <c r="E124" s="265" t="s">
        <v>77</v>
      </c>
      <c r="F124" s="265"/>
      <c r="G124" s="234"/>
      <c r="H124" s="267" t="s">
        <v>78</v>
      </c>
      <c r="I124" s="267"/>
      <c r="K124" s="267" t="s">
        <v>79</v>
      </c>
      <c r="L124" s="267"/>
    </row>
    <row r="125" spans="3:17">
      <c r="C125" s="87" t="s">
        <v>7</v>
      </c>
      <c r="E125" s="266"/>
      <c r="F125" s="266"/>
      <c r="G125" s="110"/>
      <c r="H125" s="268"/>
      <c r="I125" s="268"/>
      <c r="K125" s="268"/>
      <c r="L125" s="268"/>
    </row>
    <row r="127" spans="3:17">
      <c r="C127" s="159" t="s">
        <v>19</v>
      </c>
      <c r="E127" s="35">
        <f>+K127-H127</f>
        <v>-48.575433350000004</v>
      </c>
      <c r="F127" s="35">
        <f>+L127-I127</f>
        <v>42.981199609999976</v>
      </c>
      <c r="G127" s="35"/>
      <c r="H127" s="102">
        <f>+H28</f>
        <v>-4.3000000000000256</v>
      </c>
      <c r="I127" s="35">
        <f>+I28</f>
        <v>-14.500000000000011</v>
      </c>
      <c r="J127" s="35"/>
      <c r="K127" s="102">
        <f>+CF!E7</f>
        <v>-52.87543335000003</v>
      </c>
      <c r="L127" s="102">
        <f>+CF!G7</f>
        <v>28.481199609999965</v>
      </c>
      <c r="N127" s="250"/>
      <c r="O127" s="239"/>
      <c r="P127" s="9"/>
      <c r="Q127" s="9"/>
    </row>
    <row r="128" spans="3:17">
      <c r="C128" s="160" t="s">
        <v>230</v>
      </c>
      <c r="E128" s="35">
        <f t="shared" ref="E128:E138" si="41">+K128-H128</f>
        <v>139.19999999999999</v>
      </c>
      <c r="F128" s="35">
        <f>+L128-I128</f>
        <v>124</v>
      </c>
      <c r="G128" s="35"/>
      <c r="H128" s="102">
        <f>-H20-H19</f>
        <v>39.200000000000003</v>
      </c>
      <c r="I128" s="35">
        <f>-I19</f>
        <v>61</v>
      </c>
      <c r="J128" s="35"/>
      <c r="K128" s="102">
        <f>+CF!E8</f>
        <v>178.4</v>
      </c>
      <c r="L128" s="102">
        <f>+CF!G8</f>
        <v>185</v>
      </c>
      <c r="N128" s="250"/>
      <c r="P128" s="231"/>
      <c r="Q128" s="231"/>
    </row>
    <row r="129" spans="3:15">
      <c r="C129" s="160" t="s">
        <v>158</v>
      </c>
      <c r="E129" s="35">
        <f t="shared" si="41"/>
        <v>3.2</v>
      </c>
      <c r="F129" s="35">
        <f t="shared" ref="E129:F139" si="42">+L129-I129</f>
        <v>6.4</v>
      </c>
      <c r="G129" s="35"/>
      <c r="H129" s="102">
        <v>0</v>
      </c>
      <c r="I129" s="35">
        <v>0</v>
      </c>
      <c r="J129" s="35"/>
      <c r="K129" s="102">
        <f>+CF!E9</f>
        <v>3.2</v>
      </c>
      <c r="L129" s="102">
        <f>+CF!G9</f>
        <v>6.4</v>
      </c>
    </row>
    <row r="130" spans="3:15">
      <c r="C130" s="160" t="s">
        <v>17</v>
      </c>
      <c r="E130" s="35">
        <f t="shared" si="41"/>
        <v>20.5</v>
      </c>
      <c r="F130" s="35">
        <f t="shared" si="42"/>
        <v>16</v>
      </c>
      <c r="G130" s="35"/>
      <c r="H130" s="102">
        <v>0</v>
      </c>
      <c r="I130" s="35">
        <v>0</v>
      </c>
      <c r="J130" s="35"/>
      <c r="K130" s="102">
        <f>+CF!E10</f>
        <v>20.5</v>
      </c>
      <c r="L130" s="102">
        <f>+CF!G10</f>
        <v>16</v>
      </c>
    </row>
    <row r="131" spans="3:15">
      <c r="C131" s="160" t="s">
        <v>159</v>
      </c>
      <c r="E131" s="35">
        <f t="shared" si="41"/>
        <v>-0.3</v>
      </c>
      <c r="F131" s="35">
        <f t="shared" si="42"/>
        <v>0</v>
      </c>
      <c r="G131" s="35"/>
      <c r="H131" s="102">
        <v>0</v>
      </c>
      <c r="I131" s="35">
        <v>0</v>
      </c>
      <c r="J131" s="35"/>
      <c r="K131" s="102">
        <f>+CF!E11</f>
        <v>-0.3</v>
      </c>
      <c r="L131" s="102">
        <f>+CF!G11</f>
        <v>0</v>
      </c>
    </row>
    <row r="132" spans="3:15">
      <c r="C132" s="160" t="s">
        <v>160</v>
      </c>
      <c r="E132" s="35">
        <f t="shared" si="41"/>
        <v>-8</v>
      </c>
      <c r="F132" s="35">
        <f t="shared" si="42"/>
        <v>-8.5</v>
      </c>
      <c r="G132" s="29"/>
      <c r="H132" s="102">
        <v>0</v>
      </c>
      <c r="I132" s="35">
        <v>0</v>
      </c>
      <c r="J132" s="29"/>
      <c r="K132" s="102">
        <f>+CF!E12</f>
        <v>-8</v>
      </c>
      <c r="L132" s="102">
        <f>+CF!G12</f>
        <v>-8.5</v>
      </c>
    </row>
    <row r="133" spans="3:15">
      <c r="C133" s="160" t="s">
        <v>161</v>
      </c>
      <c r="E133" s="35">
        <f t="shared" si="41"/>
        <v>6.2</v>
      </c>
      <c r="F133" s="35">
        <f t="shared" si="42"/>
        <v>2.2000000000000002</v>
      </c>
      <c r="G133" s="35"/>
      <c r="H133" s="102">
        <v>0</v>
      </c>
      <c r="I133" s="35">
        <v>0</v>
      </c>
      <c r="J133" s="35"/>
      <c r="K133" s="102">
        <f>+CF!E13</f>
        <v>6.2</v>
      </c>
      <c r="L133" s="102">
        <f>+CF!G13</f>
        <v>2.2000000000000002</v>
      </c>
    </row>
    <row r="134" spans="3:15">
      <c r="C134" s="160" t="s">
        <v>248</v>
      </c>
      <c r="E134" s="35">
        <f t="shared" si="41"/>
        <v>-65.099999999999994</v>
      </c>
      <c r="F134" s="35">
        <f t="shared" si="42"/>
        <v>-88.899999999999991</v>
      </c>
      <c r="G134" s="35"/>
      <c r="H134" s="102">
        <v>-21.2</v>
      </c>
      <c r="I134" s="35">
        <v>-63.8</v>
      </c>
      <c r="J134" s="35"/>
      <c r="K134" s="102">
        <f>+CF!E14</f>
        <v>-86.3</v>
      </c>
      <c r="L134" s="102">
        <f>+CF!G14</f>
        <v>-152.69999999999999</v>
      </c>
      <c r="N134" s="158"/>
    </row>
    <row r="135" spans="3:15">
      <c r="C135" s="160" t="s">
        <v>162</v>
      </c>
      <c r="E135" s="35">
        <f t="shared" si="41"/>
        <v>14.299999999999999</v>
      </c>
      <c r="F135" s="35">
        <f t="shared" si="42"/>
        <v>6.9</v>
      </c>
      <c r="G135" s="35"/>
      <c r="H135" s="102">
        <v>-8.1999999999999993</v>
      </c>
      <c r="I135" s="35">
        <v>4.5999999999999996</v>
      </c>
      <c r="J135" s="35"/>
      <c r="K135" s="102">
        <f>+CF!E15</f>
        <v>6.1</v>
      </c>
      <c r="L135" s="102">
        <f>+CF!G15</f>
        <v>11.5</v>
      </c>
      <c r="N135" s="158"/>
      <c r="O135" s="244"/>
    </row>
    <row r="136" spans="3:15">
      <c r="C136" s="160" t="s">
        <v>163</v>
      </c>
      <c r="E136" s="35">
        <f t="shared" si="41"/>
        <v>-3.6</v>
      </c>
      <c r="F136" s="35">
        <f t="shared" si="42"/>
        <v>-6.5</v>
      </c>
      <c r="G136" s="35"/>
      <c r="H136" s="102">
        <v>0</v>
      </c>
      <c r="I136" s="35"/>
      <c r="J136" s="35"/>
      <c r="K136" s="102">
        <f>+CF!E16</f>
        <v>-3.6</v>
      </c>
      <c r="L136" s="102">
        <f>+CF!G16</f>
        <v>-6.5</v>
      </c>
    </row>
    <row r="137" spans="3:15">
      <c r="C137" s="160" t="s">
        <v>164</v>
      </c>
      <c r="E137" s="35">
        <f t="shared" si="41"/>
        <v>-7.6999999999999993</v>
      </c>
      <c r="F137" s="35">
        <f t="shared" si="42"/>
        <v>-2.5000000000000107</v>
      </c>
      <c r="G137" s="35"/>
      <c r="H137" s="102">
        <v>-5.5</v>
      </c>
      <c r="I137" s="35">
        <v>12.7</v>
      </c>
      <c r="J137" s="35"/>
      <c r="K137" s="102">
        <f>+CF!E17</f>
        <v>-13.2</v>
      </c>
      <c r="L137" s="102">
        <f>+CF!G17</f>
        <v>10.199999999999989</v>
      </c>
      <c r="N137" s="158"/>
    </row>
    <row r="138" spans="3:15">
      <c r="C138" s="160" t="s">
        <v>165</v>
      </c>
      <c r="E138" s="35">
        <f t="shared" si="41"/>
        <v>7</v>
      </c>
      <c r="F138" s="35">
        <f t="shared" si="42"/>
        <v>2.7</v>
      </c>
      <c r="G138" s="29"/>
      <c r="H138" s="102">
        <v>0</v>
      </c>
      <c r="I138" s="35">
        <v>0</v>
      </c>
      <c r="J138" s="29"/>
      <c r="K138" s="102">
        <f>+CF!E18</f>
        <v>7</v>
      </c>
      <c r="L138" s="102">
        <f>+CF!G18</f>
        <v>2.7</v>
      </c>
    </row>
    <row r="139" spans="3:15">
      <c r="C139" s="161" t="s">
        <v>115</v>
      </c>
      <c r="E139" s="103">
        <f t="shared" si="42"/>
        <v>57.124566649999934</v>
      </c>
      <c r="F139" s="103">
        <f t="shared" si="42"/>
        <v>94.781199609999973</v>
      </c>
      <c r="G139" s="35"/>
      <c r="H139" s="103">
        <f>ROUND(SUM(H127:H138),1)</f>
        <v>0</v>
      </c>
      <c r="I139" s="103">
        <f>ROUND(SUM(I127:I138),1)</f>
        <v>0</v>
      </c>
      <c r="J139" s="35"/>
      <c r="K139" s="103">
        <f>+CF!E19</f>
        <v>57.124566649999934</v>
      </c>
      <c r="L139" s="103">
        <f>+CF!G19</f>
        <v>94.781199609999973</v>
      </c>
      <c r="O139" s="243"/>
    </row>
    <row r="140" spans="3:15">
      <c r="C140" s="160" t="s">
        <v>166</v>
      </c>
      <c r="E140" s="35">
        <f t="shared" ref="E140:E146" si="43">+K140-H140</f>
        <v>-33</v>
      </c>
      <c r="F140" s="35">
        <f t="shared" ref="F140:F146" si="44">+L140-I140</f>
        <v>-41.3</v>
      </c>
      <c r="G140" s="35"/>
      <c r="H140" s="102">
        <v>0</v>
      </c>
      <c r="I140" s="184">
        <v>0</v>
      </c>
      <c r="J140" s="35"/>
      <c r="K140" s="102">
        <f>+CF!E20</f>
        <v>-33</v>
      </c>
      <c r="L140" s="102">
        <f>+CF!G20</f>
        <v>-41.3</v>
      </c>
    </row>
    <row r="141" spans="3:15">
      <c r="C141" s="160" t="s">
        <v>103</v>
      </c>
      <c r="E141" s="35">
        <f t="shared" si="43"/>
        <v>-9</v>
      </c>
      <c r="F141" s="35">
        <f t="shared" si="44"/>
        <v>-11.600000000000003</v>
      </c>
      <c r="G141" s="35"/>
      <c r="H141" s="102">
        <v>0</v>
      </c>
      <c r="I141" s="184">
        <v>0</v>
      </c>
      <c r="J141" s="35"/>
      <c r="K141" s="102">
        <f>+CF!E21</f>
        <v>-9</v>
      </c>
      <c r="L141" s="102">
        <f>+CF!G21</f>
        <v>-11.600000000000003</v>
      </c>
    </row>
    <row r="142" spans="3:15">
      <c r="C142" s="160" t="s">
        <v>167</v>
      </c>
      <c r="E142" s="35">
        <f t="shared" si="43"/>
        <v>-1.8</v>
      </c>
      <c r="F142" s="35">
        <f t="shared" si="44"/>
        <v>-3.2</v>
      </c>
      <c r="G142" s="35"/>
      <c r="H142" s="102">
        <v>0</v>
      </c>
      <c r="I142" s="184">
        <v>0</v>
      </c>
      <c r="J142" s="35"/>
      <c r="K142" s="102">
        <f>+CF!E22</f>
        <v>-1.8</v>
      </c>
      <c r="L142" s="102">
        <f>+CF!G22</f>
        <v>-3.2</v>
      </c>
    </row>
    <row r="143" spans="3:15">
      <c r="C143" s="160" t="s">
        <v>246</v>
      </c>
      <c r="E143" s="35">
        <f t="shared" si="43"/>
        <v>0</v>
      </c>
      <c r="F143" s="35">
        <f t="shared" si="44"/>
        <v>0</v>
      </c>
      <c r="G143" s="35"/>
      <c r="H143" s="102">
        <v>0</v>
      </c>
      <c r="I143" s="184">
        <v>0</v>
      </c>
      <c r="J143" s="35"/>
      <c r="K143" s="102">
        <f>+CF!E23</f>
        <v>0</v>
      </c>
      <c r="L143" s="102">
        <f>+CF!G23</f>
        <v>0</v>
      </c>
    </row>
    <row r="144" spans="3:15">
      <c r="C144" s="65" t="s">
        <v>168</v>
      </c>
      <c r="E144" s="35">
        <f t="shared" si="43"/>
        <v>1.5</v>
      </c>
      <c r="F144" s="35">
        <f t="shared" si="44"/>
        <v>0.2</v>
      </c>
      <c r="G144" s="29"/>
      <c r="H144" s="102">
        <v>0</v>
      </c>
      <c r="I144" s="184">
        <v>0</v>
      </c>
      <c r="J144" s="29"/>
      <c r="K144" s="102">
        <f>+CF!E24</f>
        <v>1.5</v>
      </c>
      <c r="L144" s="102">
        <f>+CF!G24</f>
        <v>0.2</v>
      </c>
    </row>
    <row r="145" spans="3:12">
      <c r="C145" s="65" t="s">
        <v>276</v>
      </c>
      <c r="E145" s="35">
        <f t="shared" si="43"/>
        <v>-17.7</v>
      </c>
      <c r="F145" s="35">
        <f t="shared" si="44"/>
        <v>0</v>
      </c>
      <c r="G145" s="29"/>
      <c r="H145" s="102">
        <v>0</v>
      </c>
      <c r="I145" s="184">
        <v>0</v>
      </c>
      <c r="J145" s="29"/>
      <c r="K145" s="102">
        <f>+CF!E25</f>
        <v>-17.7</v>
      </c>
      <c r="L145" s="102">
        <f>+CF!G25</f>
        <v>0</v>
      </c>
    </row>
    <row r="146" spans="3:12">
      <c r="C146" s="161" t="s">
        <v>169</v>
      </c>
      <c r="E146" s="103">
        <f t="shared" si="43"/>
        <v>-60</v>
      </c>
      <c r="F146" s="103">
        <f t="shared" si="44"/>
        <v>-55.9</v>
      </c>
      <c r="G146" s="35"/>
      <c r="H146" s="103">
        <f>SUM(H140:H145)</f>
        <v>0</v>
      </c>
      <c r="I146" s="103">
        <f>SUM(I140:I145)</f>
        <v>0</v>
      </c>
      <c r="J146" s="35"/>
      <c r="K146" s="103">
        <f>+CF!E26</f>
        <v>-60</v>
      </c>
      <c r="L146" s="103">
        <f>+CF!G26</f>
        <v>-55.9</v>
      </c>
    </row>
    <row r="147" spans="3:12">
      <c r="C147" s="241" t="s">
        <v>258</v>
      </c>
      <c r="E147" s="35">
        <f t="shared" ref="E147" si="45">+K147-H147</f>
        <v>0</v>
      </c>
      <c r="F147" s="35">
        <f t="shared" ref="F147" si="46">+L147-I147</f>
        <v>0</v>
      </c>
      <c r="G147" s="35"/>
      <c r="H147" s="102">
        <v>0</v>
      </c>
      <c r="I147" s="184">
        <v>0</v>
      </c>
      <c r="J147" s="35"/>
      <c r="K147" s="35">
        <f>+CF!E27</f>
        <v>0</v>
      </c>
      <c r="L147" s="35">
        <f>+CF!G27</f>
        <v>0</v>
      </c>
    </row>
    <row r="148" spans="3:12">
      <c r="C148" s="160" t="s">
        <v>232</v>
      </c>
      <c r="E148" s="35">
        <f t="shared" ref="E148:E155" si="47">+K148-H148</f>
        <v>-19.100000000000001</v>
      </c>
      <c r="F148" s="35">
        <f t="shared" ref="F148:F155" si="48">+L148-I148</f>
        <v>-18</v>
      </c>
      <c r="G148" s="35"/>
      <c r="H148" s="102">
        <v>0</v>
      </c>
      <c r="I148" s="184">
        <v>0</v>
      </c>
      <c r="J148" s="35"/>
      <c r="K148" s="35">
        <f>+CF!E28</f>
        <v>-19.100000000000001</v>
      </c>
      <c r="L148" s="35">
        <f>+CF!G28</f>
        <v>-18</v>
      </c>
    </row>
    <row r="149" spans="3:12">
      <c r="C149" s="160" t="s">
        <v>188</v>
      </c>
      <c r="E149" s="35">
        <f t="shared" si="47"/>
        <v>0</v>
      </c>
      <c r="F149" s="35">
        <f t="shared" si="48"/>
        <v>-12.7</v>
      </c>
      <c r="G149" s="35"/>
      <c r="H149" s="102">
        <v>0</v>
      </c>
      <c r="I149" s="184">
        <v>0</v>
      </c>
      <c r="J149" s="35"/>
      <c r="K149" s="35">
        <f>+CF!E29</f>
        <v>0</v>
      </c>
      <c r="L149" s="35">
        <f>+CF!G29</f>
        <v>-12.7</v>
      </c>
    </row>
    <row r="150" spans="3:12">
      <c r="C150" s="160" t="s">
        <v>170</v>
      </c>
      <c r="E150" s="35">
        <f t="shared" si="47"/>
        <v>0</v>
      </c>
      <c r="F150" s="35">
        <f t="shared" si="48"/>
        <v>10</v>
      </c>
      <c r="G150" s="35"/>
      <c r="H150" s="102">
        <v>0</v>
      </c>
      <c r="I150" s="184">
        <v>0</v>
      </c>
      <c r="J150" s="35"/>
      <c r="K150" s="35">
        <f>+CF!E30</f>
        <v>0</v>
      </c>
      <c r="L150" s="35">
        <f>+CF!G30</f>
        <v>10</v>
      </c>
    </row>
    <row r="151" spans="3:12">
      <c r="C151" s="160" t="s">
        <v>259</v>
      </c>
      <c r="E151" s="35">
        <f t="shared" ref="E151" si="49">+K151-H151</f>
        <v>0</v>
      </c>
      <c r="F151" s="35">
        <f t="shared" ref="F151" si="50">+L151-I151</f>
        <v>0</v>
      </c>
      <c r="G151" s="35"/>
      <c r="H151" s="102">
        <v>0</v>
      </c>
      <c r="I151" s="184">
        <v>0</v>
      </c>
      <c r="J151" s="35"/>
      <c r="K151" s="35">
        <f>+CF!E31</f>
        <v>0</v>
      </c>
      <c r="L151" s="35">
        <f>+CF!G31</f>
        <v>0</v>
      </c>
    </row>
    <row r="152" spans="3:12">
      <c r="C152" s="160" t="s">
        <v>231</v>
      </c>
      <c r="E152" s="35">
        <f t="shared" si="47"/>
        <v>-10.4</v>
      </c>
      <c r="F152" s="35">
        <f t="shared" si="48"/>
        <v>-10.4</v>
      </c>
      <c r="G152" s="35"/>
      <c r="H152" s="102">
        <v>0</v>
      </c>
      <c r="I152" s="184">
        <v>0</v>
      </c>
      <c r="J152" s="35"/>
      <c r="K152" s="35">
        <f>+CF!E32</f>
        <v>-10.4</v>
      </c>
      <c r="L152" s="35">
        <f>+CF!G32</f>
        <v>-10.4</v>
      </c>
    </row>
    <row r="153" spans="3:12">
      <c r="C153" s="160" t="s">
        <v>218</v>
      </c>
      <c r="E153" s="35">
        <f t="shared" si="47"/>
        <v>-2.4</v>
      </c>
      <c r="F153" s="35">
        <f t="shared" si="48"/>
        <v>-3.2</v>
      </c>
      <c r="G153" s="29"/>
      <c r="H153" s="102">
        <v>0</v>
      </c>
      <c r="I153" s="184">
        <v>0</v>
      </c>
      <c r="J153" s="29"/>
      <c r="K153" s="35">
        <f>+CF!E33</f>
        <v>-2.4</v>
      </c>
      <c r="L153" s="35">
        <f>+CF!G33</f>
        <v>-3.2</v>
      </c>
    </row>
    <row r="154" spans="3:12">
      <c r="C154" s="255" t="s">
        <v>270</v>
      </c>
      <c r="E154" s="35">
        <f t="shared" ref="E154" si="51">+K154-H154</f>
        <v>-2.2000000000000002</v>
      </c>
      <c r="F154" s="35">
        <f t="shared" ref="F154" si="52">+L154-I154</f>
        <v>0</v>
      </c>
      <c r="G154" s="29"/>
      <c r="H154" s="102"/>
      <c r="I154" s="184"/>
      <c r="J154" s="29"/>
      <c r="K154" s="35">
        <f>+CF!E34</f>
        <v>-2.2000000000000002</v>
      </c>
      <c r="L154" s="35">
        <f>+CF!G34</f>
        <v>0</v>
      </c>
    </row>
    <row r="155" spans="3:12">
      <c r="C155" s="161" t="s">
        <v>171</v>
      </c>
      <c r="E155" s="103">
        <f t="shared" si="47"/>
        <v>-34.1</v>
      </c>
      <c r="F155" s="103">
        <f t="shared" si="48"/>
        <v>-34.300000000000004</v>
      </c>
      <c r="G155" s="35"/>
      <c r="H155" s="103">
        <f>SUM(H147:H153)</f>
        <v>0</v>
      </c>
      <c r="I155" s="242">
        <f>SUM(I147:I153)</f>
        <v>0</v>
      </c>
      <c r="J155" s="35"/>
      <c r="K155" s="103">
        <f>+CF!E35</f>
        <v>-34.1</v>
      </c>
      <c r="L155" s="103">
        <f>+CF!G35</f>
        <v>-34.300000000000004</v>
      </c>
    </row>
    <row r="156" spans="3:12">
      <c r="C156" s="160" t="s">
        <v>172</v>
      </c>
      <c r="E156" s="35">
        <f t="shared" ref="E156:E158" si="53">+K156-H156</f>
        <v>-36.975433350000067</v>
      </c>
      <c r="F156" s="35">
        <f t="shared" ref="F156:F158" si="54">+L156-I156</f>
        <v>4.5811996099999703</v>
      </c>
      <c r="G156" s="35"/>
      <c r="H156" s="102">
        <f>+H155+H146+H139</f>
        <v>0</v>
      </c>
      <c r="I156" s="184">
        <f>+I155+I146+I139</f>
        <v>0</v>
      </c>
      <c r="J156" s="35"/>
      <c r="K156" s="35">
        <f>+CF!E36</f>
        <v>-36.975433350000067</v>
      </c>
      <c r="L156" s="35">
        <f>+CF!G36</f>
        <v>4.5811996099999703</v>
      </c>
    </row>
    <row r="157" spans="3:12">
      <c r="C157" s="160" t="s">
        <v>173</v>
      </c>
      <c r="E157" s="35">
        <f t="shared" si="53"/>
        <v>193.7</v>
      </c>
      <c r="F157" s="35">
        <f t="shared" si="54"/>
        <v>36</v>
      </c>
      <c r="G157" s="35"/>
      <c r="H157" s="102">
        <v>0</v>
      </c>
      <c r="I157" s="184">
        <v>0</v>
      </c>
      <c r="J157" s="35"/>
      <c r="K157" s="35">
        <f>+CF!E37</f>
        <v>193.7</v>
      </c>
      <c r="L157" s="35">
        <f>+CF!G37</f>
        <v>36</v>
      </c>
    </row>
    <row r="158" spans="3:12">
      <c r="C158" s="161" t="s">
        <v>174</v>
      </c>
      <c r="E158" s="103">
        <f t="shared" si="53"/>
        <v>156.72456664999993</v>
      </c>
      <c r="F158" s="103">
        <f t="shared" si="54"/>
        <v>40.58119960999997</v>
      </c>
      <c r="G158" s="35"/>
      <c r="H158" s="103">
        <f>SUM(H156:H157)</f>
        <v>0</v>
      </c>
      <c r="I158" s="242">
        <f>SUM(I156:I157)</f>
        <v>0</v>
      </c>
      <c r="J158" s="35"/>
      <c r="K158" s="103">
        <f>+CF!E38</f>
        <v>156.72456664999993</v>
      </c>
      <c r="L158" s="103">
        <f>+CF!G38</f>
        <v>40.58119960999997</v>
      </c>
    </row>
    <row r="160" spans="3:12">
      <c r="C160" s="238"/>
      <c r="D160" s="239"/>
      <c r="E160" s="240"/>
      <c r="F160" s="240"/>
      <c r="G160" s="239"/>
      <c r="H160" s="240"/>
      <c r="I160" s="240"/>
      <c r="J160" s="239"/>
      <c r="K160" s="240"/>
      <c r="L160" s="240"/>
    </row>
    <row r="161" spans="3:14" ht="15.75" thickBot="1">
      <c r="C161" s="11"/>
      <c r="D161" s="11"/>
      <c r="E161" s="11"/>
      <c r="F161" s="11"/>
    </row>
    <row r="162" spans="3:14">
      <c r="E162" s="270" t="s">
        <v>120</v>
      </c>
      <c r="F162" s="270"/>
      <c r="G162" s="269"/>
      <c r="H162" s="269"/>
      <c r="I162" s="269"/>
      <c r="J162" s="269"/>
      <c r="K162" s="269"/>
      <c r="L162" s="269"/>
    </row>
    <row r="163" spans="3:14">
      <c r="E163" s="271" t="s">
        <v>0</v>
      </c>
      <c r="F163" s="271"/>
      <c r="G163" s="271"/>
      <c r="H163" s="271"/>
      <c r="I163" s="271"/>
      <c r="J163" s="271"/>
      <c r="K163" s="271"/>
      <c r="L163" s="271"/>
    </row>
    <row r="164" spans="3:14">
      <c r="E164" s="108">
        <v>2020</v>
      </c>
      <c r="F164" s="108">
        <v>2019</v>
      </c>
      <c r="G164" s="5"/>
      <c r="H164" s="108">
        <v>2020</v>
      </c>
      <c r="I164" s="108">
        <v>2019</v>
      </c>
      <c r="K164" s="108">
        <v>2020</v>
      </c>
      <c r="L164" s="108">
        <v>2019</v>
      </c>
    </row>
    <row r="165" spans="3:14">
      <c r="E165" s="265" t="s">
        <v>77</v>
      </c>
      <c r="F165" s="265"/>
      <c r="G165" s="245"/>
      <c r="H165" s="267" t="s">
        <v>78</v>
      </c>
      <c r="I165" s="267"/>
      <c r="K165" s="267" t="s">
        <v>79</v>
      </c>
      <c r="L165" s="267"/>
    </row>
    <row r="166" spans="3:14">
      <c r="C166" s="87" t="s">
        <v>7</v>
      </c>
      <c r="E166" s="266"/>
      <c r="F166" s="266"/>
      <c r="G166" s="110"/>
      <c r="H166" s="268"/>
      <c r="I166" s="268"/>
      <c r="K166" s="268"/>
      <c r="L166" s="268"/>
    </row>
    <row r="168" spans="3:14">
      <c r="C168" s="159" t="s">
        <v>19</v>
      </c>
      <c r="E168" s="35">
        <f>+K168-H168</f>
        <v>-253.34128588720438</v>
      </c>
      <c r="F168" s="35">
        <f>+L168-I168</f>
        <v>2.9328635800000882</v>
      </c>
      <c r="G168" s="35"/>
      <c r="H168" s="102">
        <f>+H54</f>
        <v>-53.099999999999959</v>
      </c>
      <c r="I168" s="35">
        <f>+I58</f>
        <v>-40.500000000000043</v>
      </c>
      <c r="J168" s="35"/>
      <c r="K168" s="35">
        <f>CF!I7</f>
        <v>-306.44128588720434</v>
      </c>
      <c r="L168" s="35">
        <f>CF!K7</f>
        <v>-37.567136419999954</v>
      </c>
    </row>
    <row r="169" spans="3:14">
      <c r="C169" s="160" t="s">
        <v>230</v>
      </c>
      <c r="E169" s="35">
        <f t="shared" ref="E169:E199" si="55">+K169-H169</f>
        <v>493.90000000000003</v>
      </c>
      <c r="F169" s="35">
        <f>+L169-I169</f>
        <v>459.69999999999993</v>
      </c>
      <c r="G169" s="35"/>
      <c r="H169" s="102">
        <f>-H50-H49</f>
        <v>-30.800000000000018</v>
      </c>
      <c r="I169" s="35">
        <f>-I49-I50</f>
        <v>93.499999999999972</v>
      </c>
      <c r="J169" s="35"/>
      <c r="K169" s="35">
        <f>CF!I8</f>
        <v>463.1</v>
      </c>
      <c r="L169" s="35">
        <f>CF!K8</f>
        <v>553.19999999999993</v>
      </c>
    </row>
    <row r="170" spans="3:14">
      <c r="C170" s="160" t="s">
        <v>158</v>
      </c>
      <c r="E170" s="35">
        <f t="shared" si="55"/>
        <v>30</v>
      </c>
      <c r="F170" s="35">
        <f t="shared" ref="F170:F199" si="56">+L170-I170</f>
        <v>20.100000000000001</v>
      </c>
      <c r="G170" s="35"/>
      <c r="H170" s="102">
        <v>0</v>
      </c>
      <c r="I170" s="35">
        <v>0</v>
      </c>
      <c r="J170" s="35"/>
      <c r="K170" s="35">
        <f>CF!I9</f>
        <v>30</v>
      </c>
      <c r="L170" s="35">
        <f>CF!K9</f>
        <v>20.100000000000001</v>
      </c>
    </row>
    <row r="171" spans="3:14">
      <c r="C171" s="160" t="s">
        <v>17</v>
      </c>
      <c r="E171" s="35">
        <f t="shared" si="55"/>
        <v>78.400000000000006</v>
      </c>
      <c r="F171" s="35">
        <f t="shared" si="56"/>
        <v>67.5</v>
      </c>
      <c r="G171" s="35"/>
      <c r="H171" s="102">
        <v>0</v>
      </c>
      <c r="I171" s="35">
        <v>0</v>
      </c>
      <c r="J171" s="35"/>
      <c r="K171" s="35">
        <f>CF!I10</f>
        <v>78.400000000000006</v>
      </c>
      <c r="L171" s="35">
        <f>CF!K10</f>
        <v>67.5</v>
      </c>
    </row>
    <row r="172" spans="3:14">
      <c r="C172" s="160" t="s">
        <v>159</v>
      </c>
      <c r="E172" s="35">
        <f t="shared" si="55"/>
        <v>0</v>
      </c>
      <c r="F172" s="35">
        <f t="shared" si="56"/>
        <v>-1.5</v>
      </c>
      <c r="G172" s="35"/>
      <c r="H172" s="102">
        <v>0</v>
      </c>
      <c r="I172" s="35">
        <v>0</v>
      </c>
      <c r="J172" s="35"/>
      <c r="K172" s="35">
        <f>CF!I11</f>
        <v>0</v>
      </c>
      <c r="L172" s="35">
        <f>CF!K11</f>
        <v>-1.5</v>
      </c>
    </row>
    <row r="173" spans="3:14">
      <c r="C173" s="160" t="s">
        <v>160</v>
      </c>
      <c r="E173" s="35">
        <f t="shared" si="55"/>
        <v>-26.799999999999997</v>
      </c>
      <c r="F173" s="35">
        <f t="shared" si="56"/>
        <v>-37.200000000000003</v>
      </c>
      <c r="G173" s="29"/>
      <c r="H173" s="102">
        <v>0</v>
      </c>
      <c r="I173" s="35">
        <v>0</v>
      </c>
      <c r="J173" s="29"/>
      <c r="K173" s="35">
        <f>CF!I12</f>
        <v>-26.799999999999997</v>
      </c>
      <c r="L173" s="35">
        <f>CF!K12</f>
        <v>-37.200000000000003</v>
      </c>
    </row>
    <row r="174" spans="3:14">
      <c r="C174" s="160" t="s">
        <v>161</v>
      </c>
      <c r="E174" s="35">
        <f t="shared" si="55"/>
        <v>2.3000000000000007</v>
      </c>
      <c r="F174" s="35">
        <f t="shared" si="56"/>
        <v>1.3000000000000003</v>
      </c>
      <c r="G174" s="35"/>
      <c r="H174" s="102">
        <v>0</v>
      </c>
      <c r="I174" s="35">
        <v>0</v>
      </c>
      <c r="J174" s="35"/>
      <c r="K174" s="35">
        <f>CF!I13</f>
        <v>2.3000000000000007</v>
      </c>
      <c r="L174" s="35">
        <f>CF!K13</f>
        <v>1.3000000000000003</v>
      </c>
      <c r="N174" s="158"/>
    </row>
    <row r="175" spans="3:14">
      <c r="C175" s="160" t="s">
        <v>248</v>
      </c>
      <c r="E175" s="35">
        <f t="shared" si="55"/>
        <v>93.200000000000017</v>
      </c>
      <c r="F175" s="35">
        <f t="shared" si="56"/>
        <v>-25.999999999999986</v>
      </c>
      <c r="G175" s="35"/>
      <c r="H175" s="102">
        <v>34.4</v>
      </c>
      <c r="I175" s="35">
        <v>-37.700000000000003</v>
      </c>
      <c r="J175" s="35"/>
      <c r="K175" s="35">
        <f>CF!I14</f>
        <v>127.60000000000001</v>
      </c>
      <c r="L175" s="35">
        <f>CF!K14</f>
        <v>-63.699999999999989</v>
      </c>
      <c r="N175" s="158"/>
    </row>
    <row r="176" spans="3:14">
      <c r="C176" s="160" t="s">
        <v>162</v>
      </c>
      <c r="E176" s="35">
        <f t="shared" si="55"/>
        <v>9.2999999999999972</v>
      </c>
      <c r="F176" s="35">
        <f t="shared" si="56"/>
        <v>-12.100000000000001</v>
      </c>
      <c r="G176" s="35"/>
      <c r="H176" s="102">
        <v>55.5</v>
      </c>
      <c r="I176" s="35">
        <v>-24.6</v>
      </c>
      <c r="J176" s="35"/>
      <c r="K176" s="35">
        <f>CF!I15</f>
        <v>64.8</v>
      </c>
      <c r="L176" s="35">
        <f>CF!K15</f>
        <v>-36.700000000000003</v>
      </c>
      <c r="N176" s="158"/>
    </row>
    <row r="177" spans="3:14">
      <c r="C177" s="160" t="s">
        <v>163</v>
      </c>
      <c r="E177" s="35">
        <f t="shared" si="55"/>
        <v>-23.1</v>
      </c>
      <c r="F177" s="35">
        <f t="shared" si="56"/>
        <v>-2.8</v>
      </c>
      <c r="G177" s="35"/>
      <c r="H177" s="102">
        <v>0</v>
      </c>
      <c r="I177" s="35">
        <v>0</v>
      </c>
      <c r="J177" s="35"/>
      <c r="K177" s="35">
        <f>CF!I16</f>
        <v>-23.1</v>
      </c>
      <c r="L177" s="35">
        <f>CF!K16</f>
        <v>-2.8</v>
      </c>
    </row>
    <row r="178" spans="3:14">
      <c r="C178" s="160" t="s">
        <v>164</v>
      </c>
      <c r="E178" s="35">
        <f t="shared" si="55"/>
        <v>-41.199999999999996</v>
      </c>
      <c r="F178" s="35">
        <f t="shared" si="56"/>
        <v>-10.299999999999908</v>
      </c>
      <c r="G178" s="35"/>
      <c r="H178" s="102">
        <v>-6</v>
      </c>
      <c r="I178" s="35">
        <v>9.3000000000000007</v>
      </c>
      <c r="J178" s="35"/>
      <c r="K178" s="35">
        <f>CF!I17</f>
        <v>-47.199999999999996</v>
      </c>
      <c r="L178" s="35">
        <f>CF!K17</f>
        <v>-0.99999999999990763</v>
      </c>
      <c r="N178" s="158"/>
    </row>
    <row r="179" spans="3:14">
      <c r="C179" s="160" t="s">
        <v>165</v>
      </c>
      <c r="E179" s="35">
        <f t="shared" si="55"/>
        <v>3.8</v>
      </c>
      <c r="F179" s="35">
        <f t="shared" si="56"/>
        <v>12.7</v>
      </c>
      <c r="G179" s="29"/>
      <c r="H179" s="102">
        <v>0</v>
      </c>
      <c r="I179" s="35">
        <v>0</v>
      </c>
      <c r="J179" s="29"/>
      <c r="K179" s="35">
        <f>CF!I18</f>
        <v>3.8</v>
      </c>
      <c r="L179" s="35">
        <f>CF!K18</f>
        <v>12.7</v>
      </c>
    </row>
    <row r="180" spans="3:14">
      <c r="C180" s="161" t="s">
        <v>115</v>
      </c>
      <c r="E180" s="103">
        <f t="shared" si="55"/>
        <v>366.45871411279569</v>
      </c>
      <c r="F180" s="103">
        <f t="shared" si="56"/>
        <v>474.33286357999998</v>
      </c>
      <c r="G180" s="35"/>
      <c r="H180" s="103">
        <f>ROUND(SUM(H168:H179),1)</f>
        <v>0</v>
      </c>
      <c r="I180" s="103">
        <f>ROUND(SUM(I168:I179),1)</f>
        <v>0</v>
      </c>
      <c r="J180" s="35"/>
      <c r="K180" s="103">
        <f>CF!I19</f>
        <v>366.45871411279569</v>
      </c>
      <c r="L180" s="103">
        <f>CF!K19</f>
        <v>474.33286357999998</v>
      </c>
    </row>
    <row r="181" spans="3:14">
      <c r="C181" s="160" t="s">
        <v>166</v>
      </c>
      <c r="E181" s="35">
        <f t="shared" si="55"/>
        <v>-222.10000000000002</v>
      </c>
      <c r="F181" s="35">
        <f t="shared" si="56"/>
        <v>-244.8</v>
      </c>
      <c r="G181" s="35"/>
      <c r="H181" s="102">
        <v>0</v>
      </c>
      <c r="I181" s="184">
        <v>0</v>
      </c>
      <c r="J181" s="35"/>
      <c r="K181" s="35">
        <f>CF!I20</f>
        <v>-222.10000000000002</v>
      </c>
      <c r="L181" s="35">
        <f>CF!K20</f>
        <v>-244.8</v>
      </c>
    </row>
    <row r="182" spans="3:14">
      <c r="C182" s="160" t="s">
        <v>103</v>
      </c>
      <c r="E182" s="35">
        <f t="shared" si="55"/>
        <v>-32.799999999999997</v>
      </c>
      <c r="F182" s="35">
        <f t="shared" si="56"/>
        <v>-61.999999999999993</v>
      </c>
      <c r="G182" s="35"/>
      <c r="H182" s="102">
        <v>0</v>
      </c>
      <c r="I182" s="184">
        <v>0</v>
      </c>
      <c r="J182" s="35"/>
      <c r="K182" s="35">
        <f>CF!I21</f>
        <v>-32.799999999999997</v>
      </c>
      <c r="L182" s="35">
        <f>CF!K21</f>
        <v>-61.999999999999993</v>
      </c>
    </row>
    <row r="183" spans="3:14">
      <c r="C183" s="160" t="s">
        <v>167</v>
      </c>
      <c r="E183" s="35">
        <f t="shared" si="55"/>
        <v>-8.6</v>
      </c>
      <c r="F183" s="35">
        <f t="shared" si="56"/>
        <v>-15.399999999999999</v>
      </c>
      <c r="G183" s="35"/>
      <c r="H183" s="102">
        <v>0</v>
      </c>
      <c r="I183" s="184">
        <v>0</v>
      </c>
      <c r="J183" s="35"/>
      <c r="K183" s="35">
        <f>CF!I22</f>
        <v>-8.6</v>
      </c>
      <c r="L183" s="35">
        <f>CF!K22</f>
        <v>-15.399999999999999</v>
      </c>
    </row>
    <row r="184" spans="3:14">
      <c r="C184" s="160" t="s">
        <v>246</v>
      </c>
      <c r="E184" s="35">
        <f t="shared" si="55"/>
        <v>0</v>
      </c>
      <c r="F184" s="35">
        <f t="shared" si="56"/>
        <v>-0.5</v>
      </c>
      <c r="G184" s="35"/>
      <c r="H184" s="102">
        <v>0</v>
      </c>
      <c r="I184" s="184">
        <v>0</v>
      </c>
      <c r="J184" s="35"/>
      <c r="K184" s="35">
        <f>CF!I23</f>
        <v>0</v>
      </c>
      <c r="L184" s="35">
        <f>CF!K23</f>
        <v>-0.5</v>
      </c>
    </row>
    <row r="185" spans="3:14">
      <c r="C185" s="65" t="s">
        <v>168</v>
      </c>
      <c r="E185" s="35">
        <f t="shared" si="55"/>
        <v>26.599999999999998</v>
      </c>
      <c r="F185" s="35">
        <f t="shared" si="56"/>
        <v>70.199999999999989</v>
      </c>
      <c r="G185" s="29"/>
      <c r="H185" s="102">
        <v>0</v>
      </c>
      <c r="I185" s="184">
        <v>0</v>
      </c>
      <c r="J185" s="29"/>
      <c r="K185" s="35">
        <f>CF!I24</f>
        <v>26.599999999999998</v>
      </c>
      <c r="L185" s="35">
        <f>CF!K24</f>
        <v>70.199999999999989</v>
      </c>
    </row>
    <row r="186" spans="3:14">
      <c r="C186" s="65" t="s">
        <v>276</v>
      </c>
      <c r="E186" s="35">
        <f t="shared" ref="E186" si="57">+K186-H186</f>
        <v>-17.7</v>
      </c>
      <c r="F186" s="35">
        <f t="shared" ref="F186" si="58">+L186-I186</f>
        <v>0</v>
      </c>
      <c r="G186" s="29"/>
      <c r="H186" s="102">
        <v>0</v>
      </c>
      <c r="I186" s="184">
        <v>0</v>
      </c>
      <c r="J186" s="29"/>
      <c r="K186" s="35">
        <f>CF!I25</f>
        <v>-17.7</v>
      </c>
      <c r="L186" s="35">
        <f>CF!K25</f>
        <v>0</v>
      </c>
    </row>
    <row r="187" spans="3:14">
      <c r="C187" s="161" t="s">
        <v>169</v>
      </c>
      <c r="E187" s="103">
        <f t="shared" si="55"/>
        <v>-254.60000000000005</v>
      </c>
      <c r="F187" s="103">
        <f t="shared" si="56"/>
        <v>-252.5</v>
      </c>
      <c r="G187" s="35"/>
      <c r="H187" s="103">
        <f>SUM(H181:H186)</f>
        <v>0</v>
      </c>
      <c r="I187" s="103">
        <f>SUM(I181:I186)</f>
        <v>0</v>
      </c>
      <c r="J187" s="35"/>
      <c r="K187" s="103">
        <f>CF!I26</f>
        <v>-254.60000000000005</v>
      </c>
      <c r="L187" s="103">
        <f>CF!K26</f>
        <v>-252.5</v>
      </c>
    </row>
    <row r="188" spans="3:14">
      <c r="C188" s="241" t="s">
        <v>258</v>
      </c>
      <c r="E188" s="35">
        <f t="shared" si="55"/>
        <v>124.2</v>
      </c>
      <c r="F188" s="35">
        <f t="shared" si="56"/>
        <v>0</v>
      </c>
      <c r="G188" s="35"/>
      <c r="H188" s="102">
        <v>0</v>
      </c>
      <c r="I188" s="184">
        <v>0</v>
      </c>
      <c r="J188" s="35"/>
      <c r="K188" s="35">
        <f>CF!I27</f>
        <v>124.2</v>
      </c>
      <c r="L188" s="35">
        <f>CF!K27</f>
        <v>0</v>
      </c>
    </row>
    <row r="189" spans="3:14">
      <c r="C189" s="160" t="s">
        <v>232</v>
      </c>
      <c r="E189" s="35">
        <f t="shared" si="55"/>
        <v>-73.7</v>
      </c>
      <c r="F189" s="35">
        <f t="shared" si="56"/>
        <v>-60.9</v>
      </c>
      <c r="G189" s="35"/>
      <c r="H189" s="102">
        <v>0</v>
      </c>
      <c r="I189" s="184">
        <v>0</v>
      </c>
      <c r="J189" s="35"/>
      <c r="K189" s="35">
        <f>CF!I28</f>
        <v>-73.7</v>
      </c>
      <c r="L189" s="35">
        <f>CF!K28</f>
        <v>-60.9</v>
      </c>
    </row>
    <row r="190" spans="3:14">
      <c r="C190" s="160" t="s">
        <v>188</v>
      </c>
      <c r="E190" s="35">
        <f t="shared" si="55"/>
        <v>-240.3</v>
      </c>
      <c r="F190" s="35">
        <f t="shared" si="56"/>
        <v>-51.2</v>
      </c>
      <c r="G190" s="35"/>
      <c r="H190" s="102">
        <v>0</v>
      </c>
      <c r="I190" s="184">
        <v>0</v>
      </c>
      <c r="J190" s="35"/>
      <c r="K190" s="35">
        <f>CF!I29</f>
        <v>-240.3</v>
      </c>
      <c r="L190" s="35">
        <f>CF!K29</f>
        <v>-51.2</v>
      </c>
    </row>
    <row r="191" spans="3:14">
      <c r="C191" s="160" t="s">
        <v>170</v>
      </c>
      <c r="E191" s="35">
        <f t="shared" si="55"/>
        <v>170</v>
      </c>
      <c r="F191" s="35">
        <f t="shared" si="56"/>
        <v>-85</v>
      </c>
      <c r="G191" s="35"/>
      <c r="H191" s="102">
        <v>0</v>
      </c>
      <c r="I191" s="184">
        <v>0</v>
      </c>
      <c r="J191" s="35"/>
      <c r="K191" s="35">
        <f>CF!I30</f>
        <v>170</v>
      </c>
      <c r="L191" s="35">
        <f>CF!K30</f>
        <v>-85</v>
      </c>
    </row>
    <row r="192" spans="3:14">
      <c r="C192" s="160" t="s">
        <v>261</v>
      </c>
      <c r="E192" s="35">
        <f t="shared" si="55"/>
        <v>91.9</v>
      </c>
      <c r="F192" s="35">
        <f t="shared" si="56"/>
        <v>0</v>
      </c>
      <c r="G192" s="35"/>
      <c r="H192" s="102">
        <v>0</v>
      </c>
      <c r="I192" s="184">
        <v>0</v>
      </c>
      <c r="J192" s="35"/>
      <c r="K192" s="35">
        <f>CF!I31</f>
        <v>91.9</v>
      </c>
      <c r="L192" s="35">
        <f>CF!K31</f>
        <v>0</v>
      </c>
    </row>
    <row r="193" spans="3:15">
      <c r="C193" s="160" t="s">
        <v>231</v>
      </c>
      <c r="E193" s="35">
        <f t="shared" si="55"/>
        <v>-43.1</v>
      </c>
      <c r="F193" s="35">
        <f t="shared" si="56"/>
        <v>-44.8</v>
      </c>
      <c r="G193" s="35"/>
      <c r="H193" s="102">
        <v>0</v>
      </c>
      <c r="I193" s="184">
        <v>0</v>
      </c>
      <c r="J193" s="35"/>
      <c r="K193" s="35">
        <f>CF!I32</f>
        <v>-43.1</v>
      </c>
      <c r="L193" s="35">
        <f>CF!K32</f>
        <v>-44.8</v>
      </c>
    </row>
    <row r="194" spans="3:15">
      <c r="C194" s="160" t="s">
        <v>218</v>
      </c>
      <c r="E194" s="35">
        <f t="shared" si="55"/>
        <v>-10.700000000000001</v>
      </c>
      <c r="F194" s="35">
        <f t="shared" si="56"/>
        <v>-13.8</v>
      </c>
      <c r="G194" s="29"/>
      <c r="H194" s="102">
        <v>0</v>
      </c>
      <c r="I194" s="184">
        <v>0</v>
      </c>
      <c r="J194" s="29"/>
      <c r="K194" s="35">
        <f>CF!I33</f>
        <v>-10.700000000000001</v>
      </c>
      <c r="L194" s="35">
        <f>CF!K33</f>
        <v>-13.8</v>
      </c>
    </row>
    <row r="195" spans="3:15">
      <c r="C195" s="255" t="s">
        <v>270</v>
      </c>
      <c r="E195" s="35">
        <f t="shared" ref="E195" si="59">+K195-H195</f>
        <v>-14.100000000000001</v>
      </c>
      <c r="F195" s="35">
        <f t="shared" ref="F195" si="60">+L195-I195</f>
        <v>0</v>
      </c>
      <c r="G195" s="29"/>
      <c r="H195" s="102">
        <v>0</v>
      </c>
      <c r="I195" s="184">
        <v>0</v>
      </c>
      <c r="J195" s="29"/>
      <c r="K195" s="35">
        <f>CF!I34</f>
        <v>-14.100000000000001</v>
      </c>
      <c r="L195" s="35">
        <f>CF!K34</f>
        <v>0</v>
      </c>
    </row>
    <row r="196" spans="3:15">
      <c r="C196" s="161" t="s">
        <v>171</v>
      </c>
      <c r="E196" s="103">
        <f t="shared" si="55"/>
        <v>4.1999999999999886</v>
      </c>
      <c r="F196" s="103">
        <f t="shared" si="56"/>
        <v>-255.7</v>
      </c>
      <c r="G196" s="35"/>
      <c r="H196" s="103">
        <f>SUM(H188:H194)</f>
        <v>0</v>
      </c>
      <c r="I196" s="242">
        <f>SUM(I188:I194)</f>
        <v>0</v>
      </c>
      <c r="J196" s="35"/>
      <c r="K196" s="103">
        <f>CF!I35</f>
        <v>4.1999999999999886</v>
      </c>
      <c r="L196" s="103">
        <f>CF!K35</f>
        <v>-255.7</v>
      </c>
    </row>
    <row r="197" spans="3:15">
      <c r="C197" s="160" t="s">
        <v>172</v>
      </c>
      <c r="E197" s="35">
        <f t="shared" si="55"/>
        <v>116.05871411279563</v>
      </c>
      <c r="F197" s="35">
        <f t="shared" si="56"/>
        <v>-33.867136420000008</v>
      </c>
      <c r="G197" s="35"/>
      <c r="H197" s="102">
        <f>+H196+H187+H180</f>
        <v>0</v>
      </c>
      <c r="I197" s="184">
        <f>+I196+I187+I180</f>
        <v>0</v>
      </c>
      <c r="J197" s="35"/>
      <c r="K197" s="35">
        <f>CF!I36</f>
        <v>116.05871411279563</v>
      </c>
      <c r="L197" s="35">
        <f>CF!K36</f>
        <v>-33.867136420000008</v>
      </c>
    </row>
    <row r="198" spans="3:15">
      <c r="C198" s="160" t="s">
        <v>173</v>
      </c>
      <c r="E198" s="35">
        <f t="shared" si="55"/>
        <v>40.632863579999935</v>
      </c>
      <c r="F198" s="35">
        <f t="shared" si="56"/>
        <v>74.499999999999943</v>
      </c>
      <c r="G198" s="35"/>
      <c r="H198" s="102">
        <v>0</v>
      </c>
      <c r="I198" s="184">
        <v>0</v>
      </c>
      <c r="J198" s="35"/>
      <c r="K198" s="35">
        <f>CF!I37</f>
        <v>40.632863579999935</v>
      </c>
      <c r="L198" s="35">
        <f>CF!K37</f>
        <v>74.499999999999943</v>
      </c>
    </row>
    <row r="199" spans="3:15">
      <c r="C199" s="161" t="s">
        <v>174</v>
      </c>
      <c r="E199" s="103">
        <f t="shared" si="55"/>
        <v>156.69157769279556</v>
      </c>
      <c r="F199" s="103">
        <f t="shared" si="56"/>
        <v>40.632863579999935</v>
      </c>
      <c r="G199" s="35"/>
      <c r="H199" s="103">
        <f>SUM(H197:H198)</f>
        <v>0</v>
      </c>
      <c r="I199" s="242">
        <f>SUM(I197:I198)</f>
        <v>0</v>
      </c>
      <c r="J199" s="35"/>
      <c r="K199" s="103">
        <f>CF!I38</f>
        <v>156.69157769279556</v>
      </c>
      <c r="L199" s="103">
        <f>CF!K38</f>
        <v>40.632863579999935</v>
      </c>
    </row>
    <row r="201" spans="3:15">
      <c r="C201" s="238"/>
      <c r="D201" s="239"/>
      <c r="E201" s="240"/>
      <c r="F201" s="240"/>
      <c r="G201" s="253"/>
      <c r="H201" s="240"/>
      <c r="I201" s="240"/>
      <c r="J201" s="253"/>
      <c r="K201" s="240"/>
      <c r="L201" s="240"/>
    </row>
    <row r="202" spans="3:15">
      <c r="O202" s="211"/>
    </row>
  </sheetData>
  <mergeCells count="27">
    <mergeCell ref="C6:L6"/>
    <mergeCell ref="E8:L8"/>
    <mergeCell ref="E9:L9"/>
    <mergeCell ref="E11:F12"/>
    <mergeCell ref="H11:I12"/>
    <mergeCell ref="K11:L12"/>
    <mergeCell ref="K124:L125"/>
    <mergeCell ref="C69:L69"/>
    <mergeCell ref="E72:L72"/>
    <mergeCell ref="E74:F75"/>
    <mergeCell ref="H74:I75"/>
    <mergeCell ref="K74:L75"/>
    <mergeCell ref="C119:L119"/>
    <mergeCell ref="E121:L121"/>
    <mergeCell ref="E122:L122"/>
    <mergeCell ref="E124:F125"/>
    <mergeCell ref="H124:I125"/>
    <mergeCell ref="E162:L162"/>
    <mergeCell ref="E163:L163"/>
    <mergeCell ref="E165:F166"/>
    <mergeCell ref="H165:I166"/>
    <mergeCell ref="K165:L166"/>
    <mergeCell ref="E38:L38"/>
    <mergeCell ref="E39:L39"/>
    <mergeCell ref="E41:F42"/>
    <mergeCell ref="H41:I42"/>
    <mergeCell ref="K41:L42"/>
  </mergeCells>
  <pageMargins left="0.7" right="0.7" top="0.75" bottom="0.75" header="0.3" footer="0.3"/>
  <pageSetup orientation="portrait" r:id="rId1"/>
  <ignoredErrors>
    <ignoredError sqref="E28:F28 E83:F83 E100:F100 E97 E110:F110 E23:F23 E58:F58" formula="1"/>
    <ignoredError sqref="H196:I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18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2021-02-03T10:47:58Z</dcterms:created>
  <dcterms:modified xsi:type="dcterms:W3CDTF">2021-02-03T11:27:00Z</dcterms:modified>
</cp:coreProperties>
</file>