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filterPrivacy="1" codeName="ThisWorkbook"/>
  <xr:revisionPtr revIDLastSave="0" documentId="8_{E512CC16-E13F-42EA-89BB-60442E11AAE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table" sheetId="22" r:id="rId6"/>
    <sheet name="Note 2 table" sheetId="19" r:id="rId7"/>
    <sheet name="Notes" sheetId="18" r:id="rId8"/>
    <sheet name="Note 17 table" sheetId="2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7" l="1"/>
  <c r="E22" i="17"/>
  <c r="I103" i="28" l="1"/>
  <c r="K136" i="18" l="1"/>
  <c r="K132" i="18"/>
  <c r="K131" i="18"/>
  <c r="C111" i="28" l="1"/>
  <c r="M22" i="17" l="1"/>
  <c r="M16" i="17" l="1"/>
  <c r="I148" i="28" l="1"/>
  <c r="H148" i="28"/>
  <c r="I188" i="28" l="1"/>
  <c r="H188" i="28"/>
  <c r="K147" i="28"/>
  <c r="E147" i="28" s="1"/>
  <c r="K187" i="28" l="1"/>
  <c r="E187" i="28" s="1"/>
  <c r="K134" i="18" l="1"/>
  <c r="K133" i="18"/>
  <c r="K156" i="28" l="1"/>
  <c r="E156" i="28" s="1"/>
  <c r="K196" i="28" l="1"/>
  <c r="E196" i="28" s="1"/>
  <c r="K174" i="28" l="1"/>
  <c r="E174" i="28" s="1"/>
  <c r="K175" i="28"/>
  <c r="E175" i="28" s="1"/>
  <c r="K176" i="28"/>
  <c r="E176" i="28" s="1"/>
  <c r="K177" i="28"/>
  <c r="E177" i="28" s="1"/>
  <c r="K178" i="28"/>
  <c r="E178" i="28" s="1"/>
  <c r="K179" i="28"/>
  <c r="E179" i="28" s="1"/>
  <c r="K180" i="28"/>
  <c r="E180" i="28" s="1"/>
  <c r="K181" i="28"/>
  <c r="E181" i="28" s="1"/>
  <c r="K185" i="28"/>
  <c r="E185" i="28" s="1"/>
  <c r="K186" i="28"/>
  <c r="E186" i="28" s="1"/>
  <c r="K189" i="28"/>
  <c r="E189" i="28" s="1"/>
  <c r="K190" i="28"/>
  <c r="E190" i="28" s="1"/>
  <c r="K191" i="28"/>
  <c r="E191" i="28" s="1"/>
  <c r="K192" i="28"/>
  <c r="E192" i="28" s="1"/>
  <c r="K193" i="28"/>
  <c r="E193" i="28" s="1"/>
  <c r="K194" i="28"/>
  <c r="E194" i="28" s="1"/>
  <c r="I197" i="28"/>
  <c r="H197" i="28"/>
  <c r="I66" i="28" l="1"/>
  <c r="H66" i="28"/>
  <c r="I157" i="28" l="1"/>
  <c r="H157" i="28"/>
  <c r="K150" i="28"/>
  <c r="K151" i="28"/>
  <c r="K152" i="28"/>
  <c r="K153" i="28"/>
  <c r="E153" i="28" s="1"/>
  <c r="K154" i="28"/>
  <c r="K159" i="28"/>
  <c r="K149" i="28"/>
  <c r="E149" i="28" s="1"/>
  <c r="K134" i="28" l="1"/>
  <c r="E134" i="28" s="1"/>
  <c r="K135" i="28"/>
  <c r="E135" i="28" s="1"/>
  <c r="K136" i="28"/>
  <c r="E136" i="28" s="1"/>
  <c r="K137" i="28"/>
  <c r="E137" i="28" s="1"/>
  <c r="K138" i="28"/>
  <c r="E138" i="28" s="1"/>
  <c r="K139" i="28"/>
  <c r="E139" i="28" s="1"/>
  <c r="K140" i="28"/>
  <c r="E140" i="28" s="1"/>
  <c r="K141" i="28"/>
  <c r="E141" i="28" s="1"/>
  <c r="K145" i="28"/>
  <c r="E145" i="28" s="1"/>
  <c r="K146" i="28"/>
  <c r="E146" i="28" s="1"/>
  <c r="E150" i="28"/>
  <c r="E151" i="28"/>
  <c r="E152" i="28"/>
  <c r="E154" i="28"/>
  <c r="E159" i="28"/>
  <c r="I115" i="28"/>
  <c r="H115" i="28"/>
  <c r="I112" i="28"/>
  <c r="H112" i="28"/>
  <c r="I111" i="28"/>
  <c r="H111" i="28"/>
  <c r="I108" i="28"/>
  <c r="H108" i="28"/>
  <c r="H103" i="28"/>
  <c r="H90" i="28"/>
  <c r="I90" i="28"/>
  <c r="H84" i="28"/>
  <c r="I84" i="28"/>
  <c r="I35" i="28"/>
  <c r="H35" i="28"/>
  <c r="I113" i="28" l="1"/>
  <c r="I116" i="28" s="1"/>
  <c r="I117" i="28" s="1"/>
  <c r="H113" i="28"/>
  <c r="H116" i="28" s="1"/>
  <c r="H117" i="28" s="1"/>
  <c r="M18" i="17" l="1"/>
  <c r="M17" i="17"/>
  <c r="G19" i="17"/>
  <c r="G24" i="17" s="1"/>
  <c r="G43" i="11" s="1"/>
  <c r="E19" i="17"/>
  <c r="E24" i="17" s="1"/>
  <c r="G42" i="11" s="1"/>
  <c r="G44" i="11" l="1"/>
  <c r="K191" i="18" l="1"/>
  <c r="K84" i="18" l="1"/>
  <c r="K22" i="28" l="1"/>
  <c r="E22" i="28" s="1"/>
  <c r="I36" i="16" l="1"/>
  <c r="N281" i="18"/>
  <c r="N268" i="18"/>
  <c r="L187" i="28" l="1"/>
  <c r="F187" i="28" s="1"/>
  <c r="L147" i="28"/>
  <c r="F147" i="28" s="1"/>
  <c r="L156" i="28"/>
  <c r="F156" i="28" s="1"/>
  <c r="L153" i="28"/>
  <c r="F153" i="28" s="1"/>
  <c r="L149" i="28"/>
  <c r="F149" i="28" s="1"/>
  <c r="L21" i="28"/>
  <c r="F21" i="28" s="1"/>
  <c r="L19" i="28"/>
  <c r="L23" i="28"/>
  <c r="L33" i="28"/>
  <c r="L20" i="28"/>
  <c r="F20" i="28" s="1"/>
  <c r="L29" i="28"/>
  <c r="F29" i="28" s="1"/>
  <c r="L17" i="28"/>
  <c r="F17" i="28" s="1"/>
  <c r="L26" i="28"/>
  <c r="F26" i="28" s="1"/>
  <c r="L14" i="28"/>
  <c r="L34" i="28"/>
  <c r="F34" i="28" s="1"/>
  <c r="L18" i="28"/>
  <c r="F18" i="28" s="1"/>
  <c r="L27" i="28"/>
  <c r="F27" i="28" s="1"/>
  <c r="L22" i="28"/>
  <c r="F22" i="28" s="1"/>
  <c r="L16" i="28"/>
  <c r="L144" i="28"/>
  <c r="F144" i="28" s="1"/>
  <c r="L136" i="28"/>
  <c r="F136" i="28" s="1"/>
  <c r="L141" i="28"/>
  <c r="F141" i="28" s="1"/>
  <c r="L133" i="28"/>
  <c r="F133" i="28" s="1"/>
  <c r="L157" i="28"/>
  <c r="F157" i="28" s="1"/>
  <c r="L138" i="28"/>
  <c r="F138" i="28" s="1"/>
  <c r="L130" i="28"/>
  <c r="L143" i="28"/>
  <c r="F143" i="28" s="1"/>
  <c r="L135" i="28"/>
  <c r="F135" i="28" s="1"/>
  <c r="L148" i="28"/>
  <c r="F148" i="28" s="1"/>
  <c r="L140" i="28"/>
  <c r="F140" i="28" s="1"/>
  <c r="L132" i="28"/>
  <c r="F132" i="28" s="1"/>
  <c r="L145" i="28"/>
  <c r="F145" i="28" s="1"/>
  <c r="L134" i="28"/>
  <c r="F134" i="28" s="1"/>
  <c r="L146" i="28"/>
  <c r="F146" i="28" s="1"/>
  <c r="L139" i="28"/>
  <c r="F139" i="28" s="1"/>
  <c r="L131" i="28"/>
  <c r="I26" i="10"/>
  <c r="L137" i="28" l="1"/>
  <c r="F137" i="28" s="1"/>
  <c r="L142" i="28"/>
  <c r="L196" i="28"/>
  <c r="F196" i="28" s="1"/>
  <c r="I18" i="10"/>
  <c r="L25" i="28"/>
  <c r="F25" i="28" s="1"/>
  <c r="L193" i="28"/>
  <c r="F193" i="28" s="1"/>
  <c r="L189" i="28"/>
  <c r="F189" i="28" s="1"/>
  <c r="L150" i="28"/>
  <c r="F150" i="28" s="1"/>
  <c r="L155" i="28"/>
  <c r="F155" i="28" s="1"/>
  <c r="L154" i="28"/>
  <c r="F154" i="28" s="1"/>
  <c r="L152" i="28"/>
  <c r="F152" i="28" s="1"/>
  <c r="L159" i="28"/>
  <c r="F159" i="28" s="1"/>
  <c r="L158" i="28"/>
  <c r="L151" i="28"/>
  <c r="F151" i="28" s="1"/>
  <c r="F33" i="28"/>
  <c r="F35" i="28" s="1"/>
  <c r="L35" i="28"/>
  <c r="F16" i="28"/>
  <c r="L24" i="28"/>
  <c r="I281" i="18"/>
  <c r="I268" i="18"/>
  <c r="L52" i="28"/>
  <c r="F52" i="28" s="1"/>
  <c r="L64" i="28"/>
  <c r="F64" i="28" s="1"/>
  <c r="L47" i="28"/>
  <c r="F47" i="28" s="1"/>
  <c r="L56" i="28"/>
  <c r="F56" i="28" s="1"/>
  <c r="L66" i="28"/>
  <c r="L50" i="28"/>
  <c r="L45" i="28"/>
  <c r="L48" i="28"/>
  <c r="F48" i="28" s="1"/>
  <c r="L57" i="28"/>
  <c r="F57" i="28" s="1"/>
  <c r="L54" i="28"/>
  <c r="L67" i="28"/>
  <c r="L51" i="28"/>
  <c r="F51" i="28" s="1"/>
  <c r="L60" i="28"/>
  <c r="F60" i="28" s="1"/>
  <c r="L55" i="28"/>
  <c r="L49" i="28"/>
  <c r="F49" i="28" s="1"/>
  <c r="L58" i="28"/>
  <c r="F58" i="28" s="1"/>
  <c r="L53" i="28"/>
  <c r="F53" i="28" s="1"/>
  <c r="L160" i="28"/>
  <c r="L190" i="28"/>
  <c r="F190" i="28" s="1"/>
  <c r="L181" i="28"/>
  <c r="F181" i="28" s="1"/>
  <c r="L173" i="28"/>
  <c r="F173" i="28" s="1"/>
  <c r="L200" i="28"/>
  <c r="L197" i="28"/>
  <c r="F197" i="28" s="1"/>
  <c r="L178" i="28"/>
  <c r="F178" i="28" s="1"/>
  <c r="L170" i="28"/>
  <c r="L192" i="28"/>
  <c r="F192" i="28" s="1"/>
  <c r="L183" i="28"/>
  <c r="F183" i="28" s="1"/>
  <c r="L175" i="28"/>
  <c r="F175" i="28" s="1"/>
  <c r="L199" i="28"/>
  <c r="F199" i="28" s="1"/>
  <c r="L188" i="28"/>
  <c r="F188" i="28" s="1"/>
  <c r="L180" i="28"/>
  <c r="F180" i="28" s="1"/>
  <c r="L172" i="28"/>
  <c r="F172" i="28" s="1"/>
  <c r="L195" i="28"/>
  <c r="F195" i="28" s="1"/>
  <c r="L185" i="28"/>
  <c r="F185" i="28" s="1"/>
  <c r="L191" i="28"/>
  <c r="F191" i="28" s="1"/>
  <c r="L174" i="28"/>
  <c r="F174" i="28" s="1"/>
  <c r="L198" i="28"/>
  <c r="L186" i="28"/>
  <c r="F186" i="28" s="1"/>
  <c r="L179" i="28"/>
  <c r="F179" i="28" s="1"/>
  <c r="L171" i="28"/>
  <c r="L194" i="28"/>
  <c r="F194" i="28" s="1"/>
  <c r="L184" i="28"/>
  <c r="F184" i="28" s="1"/>
  <c r="L176" i="28"/>
  <c r="F176" i="28" s="1"/>
  <c r="I20" i="10"/>
  <c r="I16" i="10"/>
  <c r="M26" i="10"/>
  <c r="I31" i="10"/>
  <c r="M31" i="10" s="1"/>
  <c r="L61" i="28" l="1"/>
  <c r="I14" i="17"/>
  <c r="L65" i="28"/>
  <c r="F65" i="28" s="1"/>
  <c r="F66" i="28" s="1"/>
  <c r="L177" i="28"/>
  <c r="F177" i="28" s="1"/>
  <c r="L182" i="28"/>
  <c r="L196" i="18"/>
  <c r="L59" i="28"/>
  <c r="L28" i="28"/>
  <c r="L30" i="28" s="1"/>
  <c r="L36" i="28" s="1"/>
  <c r="L281" i="18"/>
  <c r="F100" i="28"/>
  <c r="F82" i="28"/>
  <c r="F87" i="28"/>
  <c r="F101" i="28"/>
  <c r="F80" i="28"/>
  <c r="F86" i="28"/>
  <c r="F107" i="28"/>
  <c r="F105" i="28"/>
  <c r="F88" i="28"/>
  <c r="F98" i="28"/>
  <c r="F114" i="28"/>
  <c r="F115" i="28"/>
  <c r="F102" i="28"/>
  <c r="F83" i="28"/>
  <c r="F81" i="28"/>
  <c r="F106" i="28"/>
  <c r="F112" i="28"/>
  <c r="F89" i="28"/>
  <c r="F99" i="28"/>
  <c r="L268" i="18"/>
  <c r="I8" i="22"/>
  <c r="I14" i="28" s="1"/>
  <c r="F14" i="28" s="1"/>
  <c r="I13" i="22"/>
  <c r="I19" i="28" s="1"/>
  <c r="I131" i="28" s="1"/>
  <c r="M20" i="10"/>
  <c r="I14" i="22"/>
  <c r="I12" i="22"/>
  <c r="F14" i="19"/>
  <c r="M11" i="10"/>
  <c r="I11" i="10"/>
  <c r="I23" i="22"/>
  <c r="I45" i="28" s="1"/>
  <c r="F45" i="28" s="1"/>
  <c r="F131" i="28" l="1"/>
  <c r="I29" i="10"/>
  <c r="M29" i="10" s="1"/>
  <c r="F111" i="28"/>
  <c r="F113" i="28" s="1"/>
  <c r="F116" i="28" s="1"/>
  <c r="L113" i="28"/>
  <c r="L116" i="28" s="1"/>
  <c r="F104" i="28"/>
  <c r="F108" i="28" s="1"/>
  <c r="L108" i="28"/>
  <c r="L84" i="28"/>
  <c r="F79" i="28"/>
  <c r="L103" i="28"/>
  <c r="F97" i="28"/>
  <c r="F103" i="28" s="1"/>
  <c r="L90" i="28"/>
  <c r="F85" i="28"/>
  <c r="F90" i="28" s="1"/>
  <c r="M18" i="10"/>
  <c r="I10" i="22"/>
  <c r="I27" i="22"/>
  <c r="I29" i="22"/>
  <c r="I28" i="22"/>
  <c r="I50" i="28" s="1"/>
  <c r="I12" i="10"/>
  <c r="F15" i="22"/>
  <c r="I11" i="22"/>
  <c r="O14" i="19"/>
  <c r="M16" i="10"/>
  <c r="I23" i="28" l="1"/>
  <c r="I24" i="28" s="1"/>
  <c r="F19" i="28"/>
  <c r="F50" i="28"/>
  <c r="F54" i="28" s="1"/>
  <c r="F55" i="28" s="1"/>
  <c r="F59" i="28" s="1"/>
  <c r="F61" i="28" s="1"/>
  <c r="F67" i="28" s="1"/>
  <c r="I171" i="28"/>
  <c r="F171" i="28" s="1"/>
  <c r="I54" i="28"/>
  <c r="I55" i="28" s="1"/>
  <c r="L94" i="28"/>
  <c r="F117" i="28"/>
  <c r="L117" i="28"/>
  <c r="F84" i="28"/>
  <c r="I13" i="10"/>
  <c r="I26" i="22"/>
  <c r="M12" i="10"/>
  <c r="F30" i="22"/>
  <c r="I25" i="22"/>
  <c r="I28" i="28" l="1"/>
  <c r="F24" i="28"/>
  <c r="F28" i="28" s="1"/>
  <c r="F30" i="28" s="1"/>
  <c r="F36" i="28" s="1"/>
  <c r="F23" i="28"/>
  <c r="I59" i="28"/>
  <c r="M13" i="10"/>
  <c r="I130" i="28" l="1"/>
  <c r="I142" i="28" s="1"/>
  <c r="I61" i="28"/>
  <c r="I67" i="28" s="1"/>
  <c r="I170" i="28"/>
  <c r="F170" i="28" s="1"/>
  <c r="I30" i="28"/>
  <c r="I36" i="28" s="1"/>
  <c r="I14" i="19"/>
  <c r="Q14" i="19"/>
  <c r="L14" i="19"/>
  <c r="F130" i="28" l="1"/>
  <c r="I158" i="28"/>
  <c r="F142" i="28"/>
  <c r="I182" i="28"/>
  <c r="F182" i="28" s="1"/>
  <c r="R14" i="19"/>
  <c r="F158" i="28" l="1"/>
  <c r="I160" i="28"/>
  <c r="F160" i="28" s="1"/>
  <c r="I198" i="28"/>
  <c r="I200" i="28" l="1"/>
  <c r="F200" i="28" s="1"/>
  <c r="F198" i="28"/>
  <c r="K53" i="28" l="1"/>
  <c r="E53" i="28" s="1"/>
  <c r="K19" i="17" l="1"/>
  <c r="K251" i="18"/>
  <c r="H251" i="18"/>
  <c r="K248" i="18"/>
  <c r="H248" i="18"/>
  <c r="M15" i="17" l="1"/>
  <c r="I19" i="17"/>
  <c r="M14" i="17"/>
  <c r="K29" i="9"/>
  <c r="K65" i="28" s="1"/>
  <c r="E65" i="28" s="1"/>
  <c r="G28" i="9"/>
  <c r="K28" i="9"/>
  <c r="G29" i="9"/>
  <c r="I28" i="10"/>
  <c r="M28" i="10" s="1"/>
  <c r="K64" i="28" l="1"/>
  <c r="E64" i="28" s="1"/>
  <c r="E66" i="28" s="1"/>
  <c r="K34" i="28"/>
  <c r="E34" i="28" s="1"/>
  <c r="K33" i="28"/>
  <c r="E33" i="28" s="1"/>
  <c r="M19" i="17"/>
  <c r="I21" i="17"/>
  <c r="K21" i="17"/>
  <c r="K24" i="17" s="1"/>
  <c r="G46" i="11" s="1"/>
  <c r="E35" i="28" l="1"/>
  <c r="K35" i="28"/>
  <c r="K199" i="28"/>
  <c r="E199" i="28" s="1"/>
  <c r="K208" i="18" l="1"/>
  <c r="I30" i="10" l="1"/>
  <c r="M30" i="10" s="1"/>
  <c r="K135" i="18" l="1"/>
  <c r="K27" i="10" s="1"/>
  <c r="H135" i="18"/>
  <c r="H84" i="18"/>
  <c r="G27" i="10" l="1"/>
  <c r="M27" i="10"/>
  <c r="I27" i="10"/>
  <c r="H137" i="18"/>
  <c r="K137" i="18"/>
  <c r="M21" i="17"/>
  <c r="M23" i="17"/>
  <c r="K144" i="28" l="1"/>
  <c r="E144" i="28" s="1"/>
  <c r="K184" i="28"/>
  <c r="E184" i="28" s="1"/>
  <c r="K111" i="28" l="1"/>
  <c r="E111" i="28" s="1"/>
  <c r="K112" i="28"/>
  <c r="E112" i="28" s="1"/>
  <c r="K113" i="28" l="1"/>
  <c r="E113" i="28"/>
  <c r="E101" i="28"/>
  <c r="E107" i="28"/>
  <c r="E85" i="28"/>
  <c r="E102" i="28"/>
  <c r="E98" i="28"/>
  <c r="E89" i="28"/>
  <c r="E106" i="28"/>
  <c r="E100" i="28" l="1"/>
  <c r="E99" i="28"/>
  <c r="E80" i="28"/>
  <c r="E104" i="28"/>
  <c r="E83" i="28"/>
  <c r="E79" i="28"/>
  <c r="E97" i="28"/>
  <c r="E105" i="28"/>
  <c r="I94" i="28"/>
  <c r="H94" i="28"/>
  <c r="K213" i="18"/>
  <c r="E82" i="28"/>
  <c r="K196" i="18"/>
  <c r="E81" i="28"/>
  <c r="L1" i="11"/>
  <c r="K30" i="9"/>
  <c r="K66" i="28" s="1"/>
  <c r="G30" i="9"/>
  <c r="K108" i="28" l="1"/>
  <c r="E92" i="28"/>
  <c r="F92" i="28"/>
  <c r="F94" i="28" s="1"/>
  <c r="E84" i="28"/>
  <c r="K84" i="28"/>
  <c r="E86" i="28"/>
  <c r="E108" i="28"/>
  <c r="E87" i="28"/>
  <c r="E88" i="28"/>
  <c r="G34" i="11"/>
  <c r="G29" i="10"/>
  <c r="G39" i="11"/>
  <c r="K115" i="28" l="1"/>
  <c r="E115" i="28" s="1"/>
  <c r="E103" i="28"/>
  <c r="K29" i="10"/>
  <c r="K103" i="28"/>
  <c r="E90" i="28"/>
  <c r="E94" i="28" s="1"/>
  <c r="K90" i="28"/>
  <c r="K94" i="28" s="1"/>
  <c r="K216" i="18"/>
  <c r="K220" i="18" s="1"/>
  <c r="G15" i="11"/>
  <c r="M17" i="10"/>
  <c r="I17" i="10" l="1"/>
  <c r="G31" i="10"/>
  <c r="G30" i="10"/>
  <c r="M19" i="10"/>
  <c r="I19" i="10"/>
  <c r="K31" i="10" l="1"/>
  <c r="K30" i="10"/>
  <c r="I22" i="10"/>
  <c r="M22" i="10"/>
  <c r="M21" i="10"/>
  <c r="I21" i="10"/>
  <c r="K56" i="28" l="1"/>
  <c r="E56" i="28" s="1"/>
  <c r="K58" i="28"/>
  <c r="E58" i="28" s="1"/>
  <c r="I25" i="10"/>
  <c r="M25" i="10"/>
  <c r="K279" i="18"/>
  <c r="H279" i="18"/>
  <c r="K113" i="18" l="1"/>
  <c r="E34" i="16"/>
  <c r="K157" i="28" s="1"/>
  <c r="E157" i="28" s="1"/>
  <c r="K155" i="28"/>
  <c r="E155" i="28" s="1"/>
  <c r="E9" i="16"/>
  <c r="K57" i="28"/>
  <c r="E57" i="28" s="1"/>
  <c r="K27" i="28"/>
  <c r="E27" i="28" s="1"/>
  <c r="K52" i="28"/>
  <c r="E52" i="28" s="1"/>
  <c r="K25" i="28"/>
  <c r="E25" i="28" s="1"/>
  <c r="K72" i="18"/>
  <c r="K49" i="28"/>
  <c r="E49" i="28" s="1"/>
  <c r="K48" i="28"/>
  <c r="E48" i="28" s="1"/>
  <c r="H72" i="18"/>
  <c r="H123" i="18"/>
  <c r="K123" i="18"/>
  <c r="K60" i="28"/>
  <c r="E60" i="28" s="1"/>
  <c r="I34" i="16" l="1"/>
  <c r="K195" i="28"/>
  <c r="E195" i="28" s="1"/>
  <c r="E10" i="16"/>
  <c r="E25" i="16"/>
  <c r="K172" i="28"/>
  <c r="E172" i="28" s="1"/>
  <c r="G18" i="10"/>
  <c r="K26" i="28"/>
  <c r="E26" i="28" s="1"/>
  <c r="K18" i="10"/>
  <c r="K98" i="18"/>
  <c r="H13" i="22"/>
  <c r="H19" i="28" s="1"/>
  <c r="H131" i="28" s="1"/>
  <c r="K18" i="28"/>
  <c r="E18" i="28" s="1"/>
  <c r="K19" i="28"/>
  <c r="K17" i="28"/>
  <c r="E17" i="28" s="1"/>
  <c r="K29" i="28"/>
  <c r="E29" i="28" s="1"/>
  <c r="K267" i="18"/>
  <c r="K280" i="18"/>
  <c r="H113" i="18"/>
  <c r="K143" i="28"/>
  <c r="E143" i="28" s="1"/>
  <c r="K132" i="28"/>
  <c r="E132" i="28" s="1"/>
  <c r="K21" i="28"/>
  <c r="E21" i="28" s="1"/>
  <c r="H267" i="18"/>
  <c r="H280" i="18"/>
  <c r="H11" i="22"/>
  <c r="H26" i="22"/>
  <c r="K20" i="10"/>
  <c r="H47" i="18"/>
  <c r="H51" i="18"/>
  <c r="K51" i="28"/>
  <c r="E51" i="28" s="1"/>
  <c r="G20" i="10"/>
  <c r="H12" i="22"/>
  <c r="K50" i="28"/>
  <c r="H265" i="18"/>
  <c r="K172" i="18" l="1"/>
  <c r="H172" i="18"/>
  <c r="K197" i="28"/>
  <c r="E197" i="28" s="1"/>
  <c r="E8" i="16"/>
  <c r="K183" i="28"/>
  <c r="E183" i="28" s="1"/>
  <c r="I25" i="16"/>
  <c r="K188" i="28" s="1"/>
  <c r="E188" i="28" s="1"/>
  <c r="K173" i="28"/>
  <c r="E173" i="28" s="1"/>
  <c r="H98" i="18"/>
  <c r="K133" i="28"/>
  <c r="E133" i="28" s="1"/>
  <c r="K148" i="28"/>
  <c r="E148" i="28" s="1"/>
  <c r="K20" i="28"/>
  <c r="E20" i="28" s="1"/>
  <c r="H27" i="22"/>
  <c r="K47" i="28"/>
  <c r="E47" i="28" s="1"/>
  <c r="K51" i="18"/>
  <c r="H14" i="22"/>
  <c r="H29" i="22"/>
  <c r="K30" i="18"/>
  <c r="H278" i="18"/>
  <c r="K265" i="18"/>
  <c r="H28" i="22"/>
  <c r="K14" i="19" l="1"/>
  <c r="H30" i="18"/>
  <c r="E14" i="19"/>
  <c r="K171" i="28"/>
  <c r="K16" i="28"/>
  <c r="E16" i="28" s="1"/>
  <c r="H50" i="28"/>
  <c r="K131" i="28"/>
  <c r="E131" i="28" s="1"/>
  <c r="H23" i="28"/>
  <c r="E19" i="28"/>
  <c r="G18" i="9"/>
  <c r="H61" i="18"/>
  <c r="K61" i="18"/>
  <c r="H25" i="22"/>
  <c r="H10" i="22"/>
  <c r="K18" i="9"/>
  <c r="K54" i="28" s="1"/>
  <c r="K34" i="18"/>
  <c r="K278" i="18"/>
  <c r="E30" i="22" l="1"/>
  <c r="K13" i="10" s="1"/>
  <c r="H34" i="18"/>
  <c r="K12" i="10"/>
  <c r="G12" i="10"/>
  <c r="E15" i="22"/>
  <c r="G13" i="10" s="1"/>
  <c r="H14" i="19"/>
  <c r="K45" i="28"/>
  <c r="N14" i="19"/>
  <c r="K23" i="28"/>
  <c r="H171" i="28"/>
  <c r="E171" i="28" s="1"/>
  <c r="H54" i="28"/>
  <c r="E50" i="28"/>
  <c r="E54" i="28" s="1"/>
  <c r="E23" i="28"/>
  <c r="H23" i="22" l="1"/>
  <c r="H45" i="28" s="1"/>
  <c r="K15" i="22"/>
  <c r="H8" i="22"/>
  <c r="H14" i="28" s="1"/>
  <c r="H24" i="28" s="1"/>
  <c r="H28" i="28" s="1"/>
  <c r="H130" i="28" s="1"/>
  <c r="G19" i="9"/>
  <c r="K14" i="28"/>
  <c r="K19" i="9"/>
  <c r="K30" i="22"/>
  <c r="H30" i="22" l="1"/>
  <c r="K276" i="18"/>
  <c r="H55" i="28"/>
  <c r="H59" i="28" s="1"/>
  <c r="H61" i="28" s="1"/>
  <c r="H67" i="28" s="1"/>
  <c r="E45" i="28"/>
  <c r="E55" i="28" s="1"/>
  <c r="E59" i="28" s="1"/>
  <c r="E61" i="28" s="1"/>
  <c r="E67" i="28" s="1"/>
  <c r="K263" i="18"/>
  <c r="K24" i="28"/>
  <c r="K28" i="28" s="1"/>
  <c r="K30" i="28" s="1"/>
  <c r="K36" i="28" s="1"/>
  <c r="E14" i="28"/>
  <c r="H275" i="18"/>
  <c r="H262" i="18"/>
  <c r="H263" i="18"/>
  <c r="H276" i="18"/>
  <c r="H15" i="22"/>
  <c r="G23" i="9"/>
  <c r="G17" i="10"/>
  <c r="K262" i="18"/>
  <c r="K17" i="10"/>
  <c r="K275" i="18"/>
  <c r="K55" i="28"/>
  <c r="K23" i="9"/>
  <c r="H30" i="28"/>
  <c r="H36" i="28" s="1"/>
  <c r="H142" i="28"/>
  <c r="H158" i="28" s="1"/>
  <c r="H170" i="28" l="1"/>
  <c r="H182" i="28" s="1"/>
  <c r="H198" i="28" s="1"/>
  <c r="K268" i="18"/>
  <c r="E24" i="28"/>
  <c r="E28" i="28" s="1"/>
  <c r="E30" i="28" s="1"/>
  <c r="E36" i="28" s="1"/>
  <c r="K19" i="10"/>
  <c r="I7" i="16"/>
  <c r="E7" i="16"/>
  <c r="H268" i="18"/>
  <c r="H281" i="18"/>
  <c r="G19" i="10"/>
  <c r="G25" i="9"/>
  <c r="K281" i="18"/>
  <c r="K25" i="9"/>
  <c r="K59" i="28"/>
  <c r="H160" i="28"/>
  <c r="H200" i="28" l="1"/>
  <c r="E19" i="16"/>
  <c r="G22" i="10"/>
  <c r="K130" i="28"/>
  <c r="E130" i="28" s="1"/>
  <c r="G21" i="10"/>
  <c r="K170" i="28"/>
  <c r="E170" i="28" s="1"/>
  <c r="G31" i="9"/>
  <c r="K31" i="9"/>
  <c r="K67" i="28" s="1"/>
  <c r="I20" i="17"/>
  <c r="I24" i="17" s="1"/>
  <c r="G45" i="11" s="1"/>
  <c r="G47" i="11" s="1"/>
  <c r="K21" i="10"/>
  <c r="K61" i="28"/>
  <c r="I19" i="16"/>
  <c r="G21" i="11"/>
  <c r="I30" i="22"/>
  <c r="L30" i="22"/>
  <c r="E35" i="16" l="1"/>
  <c r="K158" i="28" s="1"/>
  <c r="K22" i="10"/>
  <c r="K182" i="28"/>
  <c r="E182" i="28" s="1"/>
  <c r="I35" i="16"/>
  <c r="K198" i="28" s="1"/>
  <c r="E198" i="28" s="1"/>
  <c r="M20" i="17"/>
  <c r="M24" i="17" s="1"/>
  <c r="K142" i="28"/>
  <c r="E142" i="28" s="1"/>
  <c r="K25" i="10"/>
  <c r="G25" i="10"/>
  <c r="G25" i="11"/>
  <c r="K114" i="28" l="1"/>
  <c r="E114" i="28" s="1"/>
  <c r="E116" i="28" s="1"/>
  <c r="E158" i="28"/>
  <c r="E37" i="16"/>
  <c r="I37" i="16"/>
  <c r="K200" i="28" s="1"/>
  <c r="G28" i="10"/>
  <c r="E117" i="28" l="1"/>
  <c r="K116" i="28"/>
  <c r="K117" i="28" s="1"/>
  <c r="K160" i="28"/>
  <c r="E160" i="28" s="1"/>
  <c r="E200" i="28"/>
  <c r="K28" i="10"/>
  <c r="G48" i="11"/>
  <c r="L15" i="22" l="1"/>
  <c r="I15" i="22"/>
  <c r="K47" i="18" l="1"/>
</calcChain>
</file>

<file path=xl/sharedStrings.xml><?xml version="1.0" encoding="utf-8"?>
<sst xmlns="http://schemas.openxmlformats.org/spreadsheetml/2006/main" count="676" uniqueCount="296">
  <si>
    <t>December 31,</t>
  </si>
  <si>
    <t>Return to Index</t>
  </si>
  <si>
    <t>Other</t>
  </si>
  <si>
    <t>Segment</t>
  </si>
  <si>
    <t xml:space="preserve"> </t>
  </si>
  <si>
    <t>Steaming</t>
  </si>
  <si>
    <t>Interest income</t>
  </si>
  <si>
    <t xml:space="preserve"> Condensed Consolidated Statements of Profit and Loss and Other Comprehensive Income</t>
  </si>
  <si>
    <t>Quarter ended</t>
  </si>
  <si>
    <t>(In millions of US dollars)</t>
  </si>
  <si>
    <t>Note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</si>
  <si>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</si>
  <si>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</si>
  <si>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</si>
  <si>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</si>
  <si>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long term assets (excl. MultiClient library)</t>
  </si>
  <si>
    <t>Other charges, net</t>
  </si>
  <si>
    <t>Total operating expenses</t>
  </si>
  <si>
    <t xml:space="preserve">Share of results from associated companies </t>
  </si>
  <si>
    <t>Interest expense</t>
  </si>
  <si>
    <t>Other financial expense, net</t>
  </si>
  <si>
    <t>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</si>
  <si>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</si>
  <si>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</si>
  <si>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</si>
  <si>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</si>
  <si>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</si>
  <si>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Earnings per share attributable to equity holders of the parent during the period</t>
  </si>
  <si>
    <t>Segment EBIT ex. impairment and other charges, net</t>
  </si>
  <si>
    <t>Cash investment in MultiClient library</t>
  </si>
  <si>
    <t>Cost of sales before investment in MultiClient library</t>
  </si>
  <si>
    <t>Research and development costs before capitalized development costs</t>
  </si>
  <si>
    <t>Cash Cost, gross</t>
  </si>
  <si>
    <t>Steaming deferral, net</t>
  </si>
  <si>
    <t>Capitalized development costs</t>
  </si>
  <si>
    <t>Depreciation and amortization  (excl. MultiClient library)</t>
  </si>
  <si>
    <t>Selling, general and administrative costs</t>
  </si>
  <si>
    <t>ASSETS</t>
  </si>
  <si>
    <t>Cash and cash equivalents</t>
  </si>
  <si>
    <t>Restricted cash</t>
  </si>
  <si>
    <t>Accrued revenues and other receivables</t>
  </si>
  <si>
    <t>Other current assets</t>
  </si>
  <si>
    <t>Property and equipment</t>
  </si>
  <si>
    <t>MultiClient library</t>
  </si>
  <si>
    <t>Other intangible assets</t>
  </si>
  <si>
    <t>Asset held for sale</t>
  </si>
  <si>
    <t>LIABILITIES AND SHAREHOLDERS' EQUITY</t>
  </si>
  <si>
    <t>Accounts payable</t>
  </si>
  <si>
    <t>Accrued expenses and other current liabilities</t>
  </si>
  <si>
    <t>Deferred revenues</t>
  </si>
  <si>
    <t>Income taxes payable</t>
  </si>
  <si>
    <t>Deferred tax liabilities</t>
  </si>
  <si>
    <t xml:space="preserve">Common stock; par value NOK 3; </t>
  </si>
  <si>
    <t>Additional paid-in capital</t>
  </si>
  <si>
    <t xml:space="preserve">     Total paid-in capital</t>
  </si>
  <si>
    <t xml:space="preserve">Accumulated earnings </t>
  </si>
  <si>
    <t>Other capital reserves</t>
  </si>
  <si>
    <t>Total</t>
  </si>
  <si>
    <t>Other Intangible assets</t>
  </si>
  <si>
    <t>Contract</t>
  </si>
  <si>
    <t>Condensed Consolidated Statements of Changes in Shareholders' Equity</t>
  </si>
  <si>
    <t>Attributable to equity holders of PGS ASA</t>
  </si>
  <si>
    <t>Share</t>
  </si>
  <si>
    <t>Additional</t>
  </si>
  <si>
    <t xml:space="preserve">Other </t>
  </si>
  <si>
    <t>capital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</si>
  <si>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</si>
  <si>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</si>
  <si>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</si>
  <si>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</si>
  <si>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</si>
  <si>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</si>
  <si>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</si>
  <si>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</si>
  <si>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</si>
  <si>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Profit (loss) for the period</t>
  </si>
  <si>
    <t>Other comprehensive income (loss)</t>
  </si>
  <si>
    <t>Share based payments</t>
  </si>
  <si>
    <t>Share based payments, cash settled</t>
  </si>
  <si>
    <t>Total assets</t>
  </si>
  <si>
    <t>Segment Reporting</t>
  </si>
  <si>
    <t>Adjustments</t>
  </si>
  <si>
    <t>As Reported</t>
  </si>
  <si>
    <t>Amortization of MultiClient library</t>
  </si>
  <si>
    <t>Net operating expenses</t>
  </si>
  <si>
    <t>Amortization and impairment of MultiClient library consist of the following:</t>
  </si>
  <si>
    <t>Accelerated amortization of MultiClient library</t>
  </si>
  <si>
    <t>Impairment of MultiClient library</t>
  </si>
  <si>
    <t xml:space="preserve">Property and equipment </t>
  </si>
  <si>
    <t xml:space="preserve">Other charges, net consist of the following: </t>
  </si>
  <si>
    <t>Severance cost</t>
  </si>
  <si>
    <t>Onerous contracts with customers</t>
  </si>
  <si>
    <t>Capitalized interest, MultiClient library</t>
  </si>
  <si>
    <t>Interest expense consists of the following:</t>
  </si>
  <si>
    <t>Other financial expense, net consists of the following:</t>
  </si>
  <si>
    <t>Currency exchange gain (loss)</t>
  </si>
  <si>
    <t xml:space="preserve">Other  </t>
  </si>
  <si>
    <t>Income tax consists of the following:</t>
  </si>
  <si>
    <t>Current tax</t>
  </si>
  <si>
    <t>Change in deferred tax</t>
  </si>
  <si>
    <t>Capital expenditures, whether paid or not, consists of the following:</t>
  </si>
  <si>
    <t>Seismic equipment</t>
  </si>
  <si>
    <t>Vessel upgrades/Yard</t>
  </si>
  <si>
    <t>Total capital expenditures, whether paid or not</t>
  </si>
  <si>
    <t>Change in working capital and capital leases</t>
  </si>
  <si>
    <t>Investment in property and equipment</t>
  </si>
  <si>
    <t>The carrying value of the MultiClient library by year of completion is as follows:</t>
  </si>
  <si>
    <t>Completed during 2015</t>
  </si>
  <si>
    <t>Completed during 2016</t>
  </si>
  <si>
    <t>Completed during 2017</t>
  </si>
  <si>
    <t>Completed during 2018</t>
  </si>
  <si>
    <t xml:space="preserve">     Completed surveys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</si>
  <si>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</si>
  <si>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</si>
  <si>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</si>
  <si>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Net income (loss) to equity holders</t>
  </si>
  <si>
    <t>Net cash provided by operating activities</t>
  </si>
  <si>
    <t>Basic earnings per share ($ per share)</t>
  </si>
  <si>
    <t>Capital expenditures (whether paid or not)</t>
  </si>
  <si>
    <t>Condensed Consolidated Statements of Financial Position</t>
  </si>
  <si>
    <t>Key Financial Figures</t>
  </si>
  <si>
    <t>Year ended</t>
  </si>
  <si>
    <t>(In millions of US dollars, except per share data)</t>
  </si>
  <si>
    <t>Profit and loss numbers Segment Reporting</t>
  </si>
  <si>
    <t>EBIT</t>
  </si>
  <si>
    <t>Income tax expense</t>
  </si>
  <si>
    <t xml:space="preserve">Total assets </t>
  </si>
  <si>
    <t>MultiClient late sales</t>
  </si>
  <si>
    <t>Secured</t>
  </si>
  <si>
    <t>Export credit financing, due 2025</t>
  </si>
  <si>
    <t>Export credit financing, due 2027</t>
  </si>
  <si>
    <t>Revolving credit facility, due 2020</t>
  </si>
  <si>
    <t>Unsecured</t>
  </si>
  <si>
    <t>Less deferred loan costs, net of debt premiums</t>
  </si>
  <si>
    <t>Undrawn facilities consists of the following:</t>
  </si>
  <si>
    <t>Performance bond</t>
  </si>
  <si>
    <t>Note 11 liquidity and financing</t>
  </si>
  <si>
    <t>Interest bearing debt consists of the following:</t>
  </si>
  <si>
    <t>Total loans and bonds, gross (1)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</si>
  <si>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</si>
  <si>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</si>
  <si>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</si>
  <si>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</si>
  <si>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</si>
  <si>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</si>
  <si>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</si>
  <si>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</si>
  <si>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</si>
  <si>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</si>
  <si>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</si>
  <si>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Other Comprehensive Income</t>
  </si>
  <si>
    <t>Segment adjustment to Revenues as reported</t>
  </si>
  <si>
    <t>Other charges net</t>
  </si>
  <si>
    <t>Segment adjustment to Revenues As Reported</t>
  </si>
  <si>
    <t>Segment adjustment to Amortization As Reported</t>
  </si>
  <si>
    <t>Summary of net interest bearing debt:</t>
  </si>
  <si>
    <t>Total liabilities and shareholders' equity</t>
  </si>
  <si>
    <t xml:space="preserve">Share of results in associated companies </t>
  </si>
  <si>
    <t>Loss (gain) on sale and retirement of assets</t>
  </si>
  <si>
    <t>Income taxes paid</t>
  </si>
  <si>
    <t>Other items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</si>
  <si>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</si>
  <si>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</si>
  <si>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</si>
  <si>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</si>
  <si>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Investment in MultiClient library</t>
  </si>
  <si>
    <t>Investment in other intangible assets</t>
  </si>
  <si>
    <t xml:space="preserve"> Proceeds from sale and disposal of assets</t>
  </si>
  <si>
    <t>Net cash used in investing activities</t>
  </si>
  <si>
    <t>Net change of drawing on the Revolving Credit Facility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</si>
  <si>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</si>
  <si>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</si>
  <si>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</si>
  <si>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</si>
  <si>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Condensed Consolidated Statements of Cash Flows</t>
  </si>
  <si>
    <t>Vessel Allocation(1):</t>
  </si>
  <si>
    <t>Completed during 2019</t>
  </si>
  <si>
    <t>Yard</t>
  </si>
  <si>
    <t>Stacked/standby</t>
  </si>
  <si>
    <t>MultiClient</t>
  </si>
  <si>
    <t>Other non-current assets</t>
  </si>
  <si>
    <t>Other non-current liabilities</t>
  </si>
  <si>
    <t>Restricted cash (current and non-current)</t>
  </si>
  <si>
    <t>Other comprehensive income (loss) for the period, net of tax</t>
  </si>
  <si>
    <t>Total comprehensive income (loss) to equity holders of PGS ASA</t>
  </si>
  <si>
    <t>Operating profit (loss)/ EBIT, ex impairment and other charges, net</t>
  </si>
  <si>
    <t xml:space="preserve">    Surveys in progress</t>
  </si>
  <si>
    <t>Repayment of interest bearing debt</t>
  </si>
  <si>
    <t>Lease liabilities</t>
  </si>
  <si>
    <t>Gross depreciation*</t>
  </si>
  <si>
    <t>Other key numbers As Reported by IFRS</t>
  </si>
  <si>
    <t>Lease liabilities current</t>
  </si>
  <si>
    <t>Lease liabilities non-current</t>
  </si>
  <si>
    <t>Profit and loss numbers As Reported</t>
  </si>
  <si>
    <t xml:space="preserve"> -Imaging</t>
  </si>
  <si>
    <t xml:space="preserve"> -MultiClient late sales</t>
  </si>
  <si>
    <t xml:space="preserve"> -MultiClient pre-funding</t>
  </si>
  <si>
    <t xml:space="preserve"> -Contract seismic</t>
  </si>
  <si>
    <t>Segment reporting</t>
  </si>
  <si>
    <t>MultiClient pre-funding revenue, as reported *</t>
  </si>
  <si>
    <t>Prefunding as a percentage of MultiClient cash investment</t>
  </si>
  <si>
    <t>Key figures MultiClient library:</t>
  </si>
  <si>
    <t>Loans and bonds gross</t>
  </si>
  <si>
    <t>As</t>
  </si>
  <si>
    <t>Reported</t>
  </si>
  <si>
    <t>Reporting</t>
  </si>
  <si>
    <t>Depreciation and amortization of non-current assets (excl. MultiClient library) consist of the following:</t>
  </si>
  <si>
    <t xml:space="preserve">     Operating profit (loss)/EBIT</t>
  </si>
  <si>
    <t xml:space="preserve">     Income (loss) before income tax expense</t>
  </si>
  <si>
    <t xml:space="preserve">     Total current assets</t>
  </si>
  <si>
    <t xml:space="preserve">     Total non-current assets</t>
  </si>
  <si>
    <t xml:space="preserve">     Total current liabilities</t>
  </si>
  <si>
    <t xml:space="preserve">     Total non-current liabilities</t>
  </si>
  <si>
    <t xml:space="preserve">     Total shareholders' equity</t>
  </si>
  <si>
    <t>Less current portion</t>
  </si>
  <si>
    <t>Non-current interest bearing debt</t>
  </si>
  <si>
    <t>Interest bearing debt</t>
  </si>
  <si>
    <t>Amortization of MultiClient library , as reported</t>
  </si>
  <si>
    <t>Accelerated amortization of MultiClient library, as reported</t>
  </si>
  <si>
    <t>Payments of leases classified as interest</t>
  </si>
  <si>
    <t>Note 1 Segment Reporting</t>
  </si>
  <si>
    <t>Note 2 -Revenues</t>
  </si>
  <si>
    <t>Note 3 - Net Operating Expenses</t>
  </si>
  <si>
    <t>Note 4 - Amortization, Depreciation, Impairments and Other Charges, net</t>
  </si>
  <si>
    <t>Note 6 - Interest expenses</t>
  </si>
  <si>
    <t>Note 7 - Other Financial Expenses, net</t>
  </si>
  <si>
    <t>Note 8 - Income Tax and Contingencies</t>
  </si>
  <si>
    <t>Note 9 - Property and Equipment</t>
  </si>
  <si>
    <t>Note 10 - MultiClient Library</t>
  </si>
  <si>
    <t>See Sheet "Note 2 table" for table</t>
  </si>
  <si>
    <t>See Sheet "Note 1 table" for table</t>
  </si>
  <si>
    <t>Depreciation, amortization, impairment</t>
  </si>
  <si>
    <t>Payment of lease liabilities (recognized under IFRS 16)</t>
  </si>
  <si>
    <t>Interest paid on interest bearing debt</t>
  </si>
  <si>
    <t>Imputed interest cost on lease agreements</t>
  </si>
  <si>
    <t>Interest on debt , gross</t>
  </si>
  <si>
    <t>Completed during 2020</t>
  </si>
  <si>
    <t>Completed during 2021</t>
  </si>
  <si>
    <t>Net interest bearing debt, excluding lease liabilities</t>
  </si>
  <si>
    <t>Net interest bearing debt, including lease liabilities</t>
  </si>
  <si>
    <t>Note 5 - Share of results from associated companies</t>
  </si>
  <si>
    <t>Segment EBIT ex. impairment and other charges</t>
  </si>
  <si>
    <t>Segment EBITDA ex. other Charges, net</t>
  </si>
  <si>
    <t>Actuarial gains (losses) on defined benefit pension plans</t>
  </si>
  <si>
    <t>Operating profit (loss) as reported</t>
  </si>
  <si>
    <t>Deferred Steaming depreciation, net</t>
  </si>
  <si>
    <t>Net interest bearing debt, including lease liabilities following IFRS 16</t>
  </si>
  <si>
    <t>Share issue (a)</t>
  </si>
  <si>
    <t>(Increase) decrease in accounts receivables, accrued revenues &amp; other receivables</t>
  </si>
  <si>
    <t>Accounts receivables</t>
  </si>
  <si>
    <t>Net interest bearing debt</t>
  </si>
  <si>
    <t xml:space="preserve">Term loan B, Libor + 250 Basis points, due 2021 </t>
  </si>
  <si>
    <t>Depreciation and amortization of non-current assets (excl. MultiClient library)</t>
  </si>
  <si>
    <t>Impairment and loss on sale of non-current assets (excl. MultiClient library)</t>
  </si>
  <si>
    <t>Impairment and loss on sale of non-current assets (excluding MultiClient library) consist of the following:</t>
  </si>
  <si>
    <t>Revolving credit facility, due 2023</t>
  </si>
  <si>
    <t>Impairment and loss on sale of long-term assets (excl. MultiClient library)</t>
  </si>
  <si>
    <t>Note 17 - Segment information</t>
  </si>
  <si>
    <t>Proceeds from  share issue</t>
  </si>
  <si>
    <t>Segment EBITDA ex. other charges, net</t>
  </si>
  <si>
    <t>Note 17 Expanded Segment Disclosures</t>
  </si>
  <si>
    <t>See Sheet "Note 17" for table</t>
  </si>
  <si>
    <t>Other restructuring costs/stacking</t>
  </si>
  <si>
    <t>Revenues and Other Income</t>
  </si>
  <si>
    <t>Total Revenues and Other Income</t>
  </si>
  <si>
    <t>Revenues and Other Income by service type:</t>
  </si>
  <si>
    <t xml:space="preserve"> -Other Income</t>
  </si>
  <si>
    <t>Decrease (increase) in restricted cash related to debt service</t>
  </si>
  <si>
    <t>Segment Revenues and Other Income</t>
  </si>
  <si>
    <t>-Basic and diluted earnings per share</t>
  </si>
  <si>
    <t>Decrease (increase) in long-term restricted cash</t>
  </si>
  <si>
    <t>Depreciation capitalized to the MultiClient library</t>
  </si>
  <si>
    <t>Compute infrastructure/ technology</t>
  </si>
  <si>
    <t>Convertible bond 5%, due 2024</t>
  </si>
  <si>
    <t>Less modification of debt treated as extinguishment</t>
  </si>
  <si>
    <t>Revolving credit facility</t>
  </si>
  <si>
    <t>Less effect from separate derivative financial instrument convertible bond</t>
  </si>
  <si>
    <t>Term loan B, Libor + 6-750 basis points (linked to total leverage ratio (“TLR”)), due 2024</t>
  </si>
  <si>
    <t>Share issue (b)</t>
  </si>
  <si>
    <t>The comparative periods for 2020 are based on eight vessels for Q1 and Q2 and five vessels for Q3 and Q4.</t>
  </si>
  <si>
    <t>MultiClient pre-funding revenue, Segment</t>
  </si>
  <si>
    <t>Proceeds, net of deferred loan costs, from issuance of non-current debt a)</t>
  </si>
  <si>
    <t>Proceeds, net of deferred loan costs, from issuance of non-current debt/net cash payment for debt amendment a)</t>
  </si>
  <si>
    <t>Net financial items</t>
  </si>
  <si>
    <t xml:space="preserve">Loss related to modification of debt </t>
  </si>
  <si>
    <t>Net gain/(loss) on separate derivative financial instrument</t>
  </si>
  <si>
    <t xml:space="preserve">Net gain related to extinguishment of debt </t>
  </si>
  <si>
    <t xml:space="preserve">   issued and outstanding 400,667,697 shares </t>
  </si>
  <si>
    <t>(1) The statistics exclude cold-stacked vessels. The Q4 2021 vessel statistics includes six vessels.</t>
  </si>
  <si>
    <t>*includes depreciation of right-of-use assets amounting to $ 6.0 million and $ 6.2 million for the quarter ended December 31, 2021 and 2020 respectively. Depreciation of right-of-use assets amounting to $ 22.7 million and $ 31.7 million for the full year 2021 and 2020 respectively.</t>
  </si>
  <si>
    <t xml:space="preserve">*Includes revenue from sale to joint operations in the amount of $ 13.3 million for Q4 2021 and $ 35.2 million for the full year 2021. There are no material revenue from joint operations for the full year 2020 or Q4 2020. </t>
  </si>
  <si>
    <t xml:space="preserve">(1) Fair value of total loans and bonds, gross was $1,092.1 million as of December 31, 2021, compared to $1,081.6 million as of December 31, 2020.  </t>
  </si>
  <si>
    <t>For the year ended December 31, 2021</t>
  </si>
  <si>
    <t>Balance as of January 1, 2020</t>
  </si>
  <si>
    <t>Balance as of December 31, 2020</t>
  </si>
  <si>
    <t>Balance as of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</si>
</sst>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_);_(* \(#,##0.0\);_(* &quot;-&quot;?_);_(@_)"/>
    <numFmt numFmtId="172" formatCode="_(* #,##0.0000_);_(* \(#,##0.0000\);_(* &quot;-&quot;??_);_(@_)"/>
    <numFmt numFmtId="173" formatCode="_-* #,##0.0_-;\-* #,##0.0_-;_-* &quot;-&quot;??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93">
    <xf numFmtId="0" fontId="0" fillId="0" borderId="0" xfId="0"/>
    <xf numFmtId="0" fontId="2" fillId="0" borderId="0" xfId="0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5" fillId="0" borderId="0" xfId="4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1" xfId="0" applyBorder="1"/>
    <xf numFmtId="0" fontId="0" fillId="0" borderId="0" xfId="0" applyFill="1"/>
    <xf numFmtId="0" fontId="0" fillId="0" borderId="0" xfId="0" applyFill="1" applyBorder="1"/>
    <xf numFmtId="166" fontId="0" fillId="0" borderId="0" xfId="0" applyNumberFormat="1"/>
    <xf numFmtId="0" fontId="0" fillId="0" borderId="0" xfId="0" applyBorder="1"/>
    <xf numFmtId="0" fontId="2" fillId="0" borderId="0" xfId="0" applyFont="1" applyFill="1" applyBorder="1"/>
    <xf numFmtId="0" fontId="0" fillId="0" borderId="2" xfId="0" applyBorder="1"/>
    <xf numFmtId="0" fontId="0" fillId="0" borderId="2" xfId="0" applyFill="1" applyBorder="1"/>
    <xf numFmtId="0" fontId="2" fillId="0" borderId="1" xfId="0" applyFont="1" applyBorder="1"/>
    <xf numFmtId="0" fontId="0" fillId="0" borderId="0" xfId="0" applyFill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6" fillId="0" borderId="2" xfId="0" applyFont="1" applyFill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0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0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0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0" applyNumberFormat="1" applyFont="1" applyFill="1" applyBorder="1"/>
    <xf numFmtId="166" fontId="8" fillId="0" borderId="1" xfId="1" applyNumberFormat="1" applyFont="1" applyFill="1" applyBorder="1"/>
    <xf numFmtId="167" fontId="9" fillId="0" borderId="0" xfId="1" applyNumberFormat="1" applyFont="1" applyBorder="1" applyAlignment="1">
      <alignment horizontal="left"/>
    </xf>
    <xf numFmtId="166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2" fillId="0" borderId="0" xfId="0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3" fillId="0" borderId="0" xfId="0" applyFont="1"/>
    <xf numFmtId="167" fontId="14" fillId="0" borderId="0" xfId="1" applyNumberFormat="1" applyFont="1" applyFill="1" applyBorder="1" applyAlignment="1">
      <alignment horizontal="left"/>
    </xf>
    <xf numFmtId="168" fontId="15" fillId="0" borderId="0" xfId="2" applyNumberFormat="1" applyFont="1" applyFill="1" applyBorder="1"/>
    <xf numFmtId="168" fontId="16" fillId="0" borderId="0" xfId="2" applyNumberFormat="1" applyFont="1" applyFill="1" applyBorder="1"/>
    <xf numFmtId="168" fontId="14" fillId="0" borderId="0" xfId="2" applyNumberFormat="1" applyFont="1" applyFill="1" applyBorder="1"/>
    <xf numFmtId="0" fontId="14" fillId="0" borderId="0" xfId="0" applyFont="1" applyFill="1" applyBorder="1"/>
    <xf numFmtId="0" fontId="19" fillId="0" borderId="2" xfId="0" applyFont="1" applyBorder="1"/>
    <xf numFmtId="0" fontId="4" fillId="0" borderId="2" xfId="0" applyFont="1" applyBorder="1"/>
    <xf numFmtId="0" fontId="4" fillId="0" borderId="1" xfId="0" applyFont="1" applyBorder="1"/>
    <xf numFmtId="0" fontId="19" fillId="0" borderId="1" xfId="0" applyFont="1" applyBorder="1"/>
    <xf numFmtId="0" fontId="19" fillId="0" borderId="0" xfId="0" applyFont="1"/>
    <xf numFmtId="0" fontId="4" fillId="0" borderId="4" xfId="0" applyFont="1" applyBorder="1"/>
    <xf numFmtId="0" fontId="8" fillId="0" borderId="0" xfId="0" applyFont="1" applyFill="1" applyBorder="1"/>
    <xf numFmtId="166" fontId="8" fillId="0" borderId="0" xfId="0" applyNumberFormat="1" applyFont="1" applyFill="1" applyBorder="1"/>
    <xf numFmtId="166" fontId="9" fillId="0" borderId="1" xfId="0" applyNumberFormat="1" applyFont="1" applyFill="1" applyBorder="1"/>
    <xf numFmtId="0" fontId="9" fillId="0" borderId="1" xfId="0" applyFont="1" applyFill="1" applyBorder="1"/>
    <xf numFmtId="0" fontId="4" fillId="0" borderId="0" xfId="0" applyFont="1" applyBorder="1"/>
    <xf numFmtId="0" fontId="8" fillId="0" borderId="4" xfId="0" quotePrefix="1" applyNumberFormat="1" applyFont="1" applyFill="1" applyBorder="1" applyAlignment="1">
      <alignment horizontal="right"/>
    </xf>
    <xf numFmtId="0" fontId="8" fillId="0" borderId="1" xfId="0" applyNumberFormat="1" applyFont="1" applyFill="1" applyBorder="1" applyAlignment="1">
      <alignment horizontal="right"/>
    </xf>
    <xf numFmtId="0" fontId="8" fillId="0" borderId="4" xfId="0" applyNumberFormat="1" applyFont="1" applyFill="1" applyBorder="1" applyAlignment="1">
      <alignment horizontal="right"/>
    </xf>
    <xf numFmtId="0" fontId="8" fillId="0" borderId="0" xfId="0" applyFont="1" applyFill="1"/>
    <xf numFmtId="0" fontId="8" fillId="0" borderId="0" xfId="0" quotePrefix="1" applyFont="1" applyFill="1" applyBorder="1"/>
    <xf numFmtId="0" fontId="4" fillId="0" borderId="0" xfId="0" applyFont="1" applyFill="1"/>
    <xf numFmtId="166" fontId="9" fillId="0" borderId="0" xfId="0" applyNumberFormat="1" applyFont="1" applyFill="1" applyBorder="1"/>
    <xf numFmtId="0" fontId="9" fillId="0" borderId="0" xfId="0" applyFont="1" applyFill="1" applyBorder="1"/>
    <xf numFmtId="0" fontId="18" fillId="0" borderId="2" xfId="0" applyFont="1" applyBorder="1" applyAlignment="1">
      <alignment horizontal="center"/>
    </xf>
    <xf numFmtId="0" fontId="8" fillId="0" borderId="0" xfId="0" applyFont="1" applyBorder="1"/>
    <xf numFmtId="0" fontId="8" fillId="0" borderId="5" xfId="0" applyFont="1" applyBorder="1" applyAlignment="1"/>
    <xf numFmtId="0" fontId="8" fillId="0" borderId="0" xfId="0" applyFont="1" applyBorder="1" applyAlignment="1"/>
    <xf numFmtId="0" fontId="11" fillId="0" borderId="0" xfId="0" applyFont="1" applyFill="1" applyBorder="1" applyAlignment="1">
      <alignment horizontal="centerContinuous"/>
    </xf>
    <xf numFmtId="0" fontId="8" fillId="0" borderId="0" xfId="0" applyFont="1" applyFill="1" applyBorder="1"/>
    <xf numFmtId="0" fontId="8" fillId="0" borderId="0" xfId="0" applyFont="1"/>
    <xf numFmtId="0" fontId="8" fillId="0" borderId="0" xfId="0" applyFont="1" applyFill="1"/>
    <xf numFmtId="0" fontId="8" fillId="0" borderId="1" xfId="0" applyFont="1" applyFill="1" applyBorder="1"/>
    <xf numFmtId="0" fontId="8" fillId="0" borderId="1" xfId="0" applyFont="1" applyBorder="1"/>
    <xf numFmtId="0" fontId="8" fillId="0" borderId="4" xfId="0" applyFont="1" applyFill="1" applyBorder="1"/>
    <xf numFmtId="0" fontId="9" fillId="0" borderId="0" xfId="0" applyFont="1" applyBorder="1"/>
    <xf numFmtId="166" fontId="11" fillId="0" borderId="0" xfId="1" applyNumberFormat="1" applyFont="1" applyFill="1"/>
    <xf numFmtId="0" fontId="0" fillId="0" borderId="0" xfId="0"/>
    <xf numFmtId="0" fontId="20" fillId="0" borderId="2" xfId="0" applyFont="1" applyFill="1" applyBorder="1"/>
    <xf numFmtId="0" fontId="8" fillId="0" borderId="0" xfId="0" applyFont="1" applyFill="1" applyBorder="1" applyAlignment="1">
      <alignment horizontal="center"/>
    </xf>
    <xf numFmtId="0" fontId="10" fillId="0" borderId="4" xfId="0" applyFont="1" applyFill="1" applyBorder="1"/>
    <xf numFmtId="0" fontId="14" fillId="0" borderId="0" xfId="0" applyFont="1" applyFill="1" applyBorder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Font="1"/>
    <xf numFmtId="0" fontId="8" fillId="0" borderId="0" xfId="0" applyFont="1" applyAlignment="1">
      <alignment horizontal="center"/>
    </xf>
    <xf numFmtId="41" fontId="8" fillId="0" borderId="0" xfId="0" applyNumberFormat="1" applyFont="1" applyAlignment="1">
      <alignment horizontal="center"/>
    </xf>
    <xf numFmtId="41" fontId="8" fillId="0" borderId="0" xfId="0" applyNumberFormat="1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69" fontId="8" fillId="0" borderId="0" xfId="0" applyNumberFormat="1" applyFont="1" applyAlignment="1">
      <alignment horizontal="center"/>
    </xf>
    <xf numFmtId="169" fontId="8" fillId="0" borderId="0" xfId="0" applyNumberFormat="1" applyFont="1" applyBorder="1" applyAlignment="1">
      <alignment horizontal="center"/>
    </xf>
    <xf numFmtId="166" fontId="9" fillId="0" borderId="0" xfId="0" applyNumberFormat="1" applyFont="1" applyFill="1" applyBorder="1"/>
    <xf numFmtId="166" fontId="9" fillId="0" borderId="0" xfId="0" applyNumberFormat="1" applyFont="1" applyFill="1"/>
    <xf numFmtId="166" fontId="8" fillId="0" borderId="0" xfId="0" applyNumberFormat="1" applyFont="1" applyFill="1"/>
    <xf numFmtId="166" fontId="8" fillId="0" borderId="0" xfId="0" applyNumberFormat="1" applyFont="1" applyFill="1" applyBorder="1"/>
    <xf numFmtId="166" fontId="9" fillId="0" borderId="1" xfId="0" applyNumberFormat="1" applyFont="1" applyFill="1" applyBorder="1"/>
    <xf numFmtId="166" fontId="14" fillId="0" borderId="0" xfId="0" applyNumberFormat="1" applyFont="1" applyFill="1" applyBorder="1"/>
    <xf numFmtId="166" fontId="8" fillId="0" borderId="1" xfId="0" applyNumberFormat="1" applyFont="1" applyFill="1" applyBorder="1"/>
    <xf numFmtId="0" fontId="9" fillId="0" borderId="0" xfId="0" applyFont="1" applyBorder="1" applyAlignment="1">
      <alignment horizontal="left"/>
    </xf>
    <xf numFmtId="0" fontId="9" fillId="0" borderId="0" xfId="0" applyFont="1"/>
    <xf numFmtId="0" fontId="8" fillId="0" borderId="4" xfId="0" applyFont="1" applyFill="1" applyBorder="1" applyAlignment="1">
      <alignment horizontal="right"/>
    </xf>
    <xf numFmtId="0" fontId="0" fillId="0" borderId="4" xfId="0" applyBorder="1"/>
    <xf numFmtId="0" fontId="7" fillId="0" borderId="0" xfId="0" applyFont="1" applyAlignment="1">
      <alignment horizontal="center" vertical="center"/>
    </xf>
    <xf numFmtId="166" fontId="8" fillId="0" borderId="0" xfId="0" applyNumberFormat="1" applyFont="1" applyFill="1" applyAlignment="1"/>
    <xf numFmtId="166" fontId="8" fillId="0" borderId="0" xfId="0" applyNumberFormat="1" applyFont="1" applyFill="1" applyBorder="1" applyAlignment="1"/>
    <xf numFmtId="166" fontId="9" fillId="0" borderId="1" xfId="0" applyNumberFormat="1" applyFont="1" applyFill="1" applyBorder="1" applyAlignment="1"/>
    <xf numFmtId="166" fontId="9" fillId="0" borderId="0" xfId="0" applyNumberFormat="1" applyFont="1" applyFill="1" applyBorder="1" applyAlignment="1"/>
    <xf numFmtId="0" fontId="8" fillId="0" borderId="2" xfId="0" applyFont="1" applyFill="1" applyBorder="1"/>
    <xf numFmtId="170" fontId="8" fillId="0" borderId="2" xfId="0" applyNumberFormat="1" applyFont="1" applyFill="1" applyBorder="1"/>
    <xf numFmtId="0" fontId="23" fillId="0" borderId="0" xfId="0" applyFont="1" applyFill="1" applyBorder="1"/>
    <xf numFmtId="0" fontId="8" fillId="0" borderId="4" xfId="0" applyFont="1" applyFill="1" applyBorder="1"/>
    <xf numFmtId="0" fontId="8" fillId="0" borderId="0" xfId="0" quotePrefix="1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right"/>
    </xf>
    <xf numFmtId="0" fontId="8" fillId="0" borderId="1" xfId="0" applyFont="1" applyFill="1" applyBorder="1"/>
    <xf numFmtId="0" fontId="24" fillId="0" borderId="2" xfId="0" applyFont="1" applyFill="1" applyBorder="1"/>
    <xf numFmtId="0" fontId="9" fillId="0" borderId="1" xfId="0" applyFont="1" applyFill="1" applyBorder="1"/>
    <xf numFmtId="166" fontId="8" fillId="0" borderId="4" xfId="0" applyNumberFormat="1" applyFont="1" applyFill="1" applyBorder="1"/>
    <xf numFmtId="0" fontId="4" fillId="0" borderId="0" xfId="0" applyFont="1" applyBorder="1" applyAlignment="1">
      <alignment horizontal="center"/>
    </xf>
    <xf numFmtId="166" fontId="8" fillId="0" borderId="0" xfId="0" applyNumberFormat="1" applyFont="1" applyFill="1" applyBorder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4" fillId="0" borderId="0" xfId="1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9" fillId="0" borderId="0" xfId="0" applyFont="1" applyFill="1" applyBorder="1" applyAlignment="1">
      <alignment horizontal="center"/>
    </xf>
    <xf numFmtId="0" fontId="8" fillId="0" borderId="0" xfId="0" quotePrefix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0" xfId="0" applyFont="1" applyFill="1" applyAlignment="1">
      <alignment horizontal="center"/>
    </xf>
    <xf numFmtId="0" fontId="8" fillId="0" borderId="0" xfId="0" quotePrefix="1" applyFont="1" applyFill="1" applyAlignment="1">
      <alignment horizontal="center"/>
    </xf>
    <xf numFmtId="0" fontId="0" fillId="2" borderId="0" xfId="0" applyFill="1"/>
    <xf numFmtId="0" fontId="0" fillId="2" borderId="0" xfId="0" applyFont="1" applyFill="1"/>
    <xf numFmtId="0" fontId="23" fillId="0" borderId="4" xfId="0" applyFont="1" applyFill="1" applyBorder="1"/>
    <xf numFmtId="0" fontId="23" fillId="0" borderId="0" xfId="0" applyFont="1" applyFill="1"/>
    <xf numFmtId="43" fontId="8" fillId="0" borderId="0" xfId="0" applyNumberFormat="1" applyFont="1" applyFill="1" applyBorder="1"/>
    <xf numFmtId="166" fontId="9" fillId="0" borderId="0" xfId="0" applyNumberFormat="1" applyFont="1" applyFill="1" applyBorder="1"/>
    <xf numFmtId="0" fontId="25" fillId="0" borderId="0" xfId="0" applyFont="1"/>
    <xf numFmtId="0" fontId="11" fillId="0" borderId="0" xfId="0" applyFont="1" applyFill="1"/>
    <xf numFmtId="0" fontId="11" fillId="0" borderId="0" xfId="0" applyFont="1" applyFill="1" applyBorder="1"/>
    <xf numFmtId="0" fontId="9" fillId="0" borderId="0" xfId="0" applyFont="1" applyFill="1"/>
    <xf numFmtId="0" fontId="25" fillId="0" borderId="2" xfId="0" applyFont="1" applyBorder="1"/>
    <xf numFmtId="0" fontId="25" fillId="0" borderId="0" xfId="0" applyFont="1" applyFill="1"/>
    <xf numFmtId="0" fontId="26" fillId="0" borderId="0" xfId="0" applyFont="1"/>
    <xf numFmtId="166" fontId="8" fillId="0" borderId="2" xfId="0" applyNumberFormat="1" applyFont="1" applyFill="1" applyBorder="1"/>
    <xf numFmtId="0" fontId="27" fillId="0" borderId="0" xfId="0" applyFont="1" applyFill="1"/>
    <xf numFmtId="167" fontId="8" fillId="0" borderId="2" xfId="0" applyNumberFormat="1" applyFont="1" applyFill="1" applyBorder="1" applyAlignment="1">
      <alignment horizontal="left"/>
    </xf>
    <xf numFmtId="167" fontId="8" fillId="0" borderId="0" xfId="0" quotePrefix="1" applyNumberFormat="1" applyFont="1" applyFill="1" applyBorder="1" applyAlignment="1">
      <alignment horizontal="left"/>
    </xf>
    <xf numFmtId="167" fontId="8" fillId="0" borderId="4" xfId="0" applyNumberFormat="1" applyFont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10" fillId="0" borderId="0" xfId="0" applyFont="1" applyFill="1" applyBorder="1"/>
    <xf numFmtId="0" fontId="28" fillId="0" borderId="0" xfId="0" applyFont="1" applyAlignment="1">
      <alignment horizontal="left"/>
    </xf>
    <xf numFmtId="0" fontId="9" fillId="0" borderId="0" xfId="0" applyFont="1" applyFill="1"/>
    <xf numFmtId="0" fontId="17" fillId="0" borderId="0" xfId="0" applyFont="1"/>
    <xf numFmtId="167" fontId="9" fillId="0" borderId="0" xfId="0" applyNumberFormat="1" applyFont="1" applyFill="1" applyAlignment="1"/>
    <xf numFmtId="167" fontId="8" fillId="0" borderId="0" xfId="0" applyNumberFormat="1" applyFont="1" applyAlignment="1">
      <alignment horizontal="left"/>
    </xf>
    <xf numFmtId="167" fontId="9" fillId="0" borderId="1" xfId="0" applyNumberFormat="1" applyFont="1" applyBorder="1" applyAlignment="1">
      <alignment horizontal="left"/>
    </xf>
    <xf numFmtId="0" fontId="5" fillId="0" borderId="0" xfId="4" applyFill="1"/>
    <xf numFmtId="0" fontId="27" fillId="0" borderId="0" xfId="0" applyFont="1" applyFill="1" applyBorder="1"/>
    <xf numFmtId="9" fontId="8" fillId="0" borderId="0" xfId="3" applyFont="1" applyFill="1" applyBorder="1"/>
    <xf numFmtId="9" fontId="8" fillId="0" borderId="4" xfId="3" applyFont="1" applyFill="1" applyBorder="1"/>
    <xf numFmtId="43" fontId="8" fillId="0" borderId="4" xfId="1" applyNumberFormat="1" applyFont="1" applyFill="1" applyBorder="1" applyAlignment="1">
      <alignment horizontal="right"/>
    </xf>
    <xf numFmtId="166" fontId="8" fillId="0" borderId="0" xfId="0" quotePrefix="1" applyNumberFormat="1" applyFont="1" applyFill="1" applyBorder="1" applyAlignment="1">
      <alignment horizontal="right"/>
    </xf>
    <xf numFmtId="0" fontId="8" fillId="0" borderId="1" xfId="0" quotePrefix="1" applyNumberFormat="1" applyFont="1" applyFill="1" applyBorder="1" applyAlignment="1">
      <alignment horizontal="right"/>
    </xf>
    <xf numFmtId="0" fontId="4" fillId="0" borderId="0" xfId="0" applyFont="1" applyFill="1" applyBorder="1"/>
    <xf numFmtId="0" fontId="26" fillId="0" borderId="0" xfId="0" applyFont="1" applyFill="1"/>
    <xf numFmtId="166" fontId="9" fillId="0" borderId="1" xfId="0" quotePrefix="1" applyNumberFormat="1" applyFont="1" applyFill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6" fontId="19" fillId="0" borderId="0" xfId="1" applyNumberFormat="1" applyFont="1"/>
    <xf numFmtId="165" fontId="0" fillId="0" borderId="0" xfId="0" applyNumberFormat="1"/>
    <xf numFmtId="0" fontId="2" fillId="0" borderId="0" xfId="0" applyFont="1" applyFill="1"/>
    <xf numFmtId="43" fontId="8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8" fillId="0" borderId="0" xfId="1" applyNumberFormat="1" applyFont="1" applyFill="1" applyBorder="1"/>
    <xf numFmtId="43" fontId="4" fillId="0" borderId="0" xfId="1" applyNumberFormat="1" applyFont="1" applyFill="1"/>
    <xf numFmtId="43" fontId="8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0" applyNumberFormat="1" applyFont="1" applyFill="1" applyBorder="1"/>
    <xf numFmtId="43" fontId="8" fillId="0" borderId="4" xfId="0" applyNumberFormat="1" applyFont="1" applyFill="1" applyBorder="1"/>
    <xf numFmtId="0" fontId="0" fillId="0" borderId="0" xfId="0" applyFont="1"/>
    <xf numFmtId="166" fontId="4" fillId="0" borderId="0" xfId="1" applyNumberFormat="1" applyFont="1" applyFill="1"/>
    <xf numFmtId="0" fontId="8" fillId="0" borderId="1" xfId="0" applyFont="1" applyFill="1" applyBorder="1" applyAlignment="1">
      <alignment horizontal="right"/>
    </xf>
    <xf numFmtId="0" fontId="8" fillId="0" borderId="2" xfId="0" quotePrefix="1" applyFont="1" applyFill="1" applyBorder="1"/>
    <xf numFmtId="166" fontId="8" fillId="0" borderId="4" xfId="0" applyNumberFormat="1" applyFont="1" applyFill="1" applyBorder="1" applyAlignment="1">
      <alignment horizontal="right"/>
    </xf>
    <xf numFmtId="166" fontId="8" fillId="0" borderId="4" xfId="0" applyNumberFormat="1" applyFont="1" applyFill="1" applyBorder="1"/>
    <xf numFmtId="0" fontId="29" fillId="0" borderId="0" xfId="0" applyFont="1"/>
    <xf numFmtId="9" fontId="8" fillId="0" borderId="4" xfId="3" quotePrefix="1" applyNumberFormat="1" applyFont="1" applyFill="1" applyBorder="1" applyAlignment="1">
      <alignment horizontal="right"/>
    </xf>
    <xf numFmtId="0" fontId="30" fillId="0" borderId="0" xfId="0" applyFont="1" applyFill="1"/>
    <xf numFmtId="0" fontId="31" fillId="0" borderId="0" xfId="0" applyFont="1" applyFill="1" applyBorder="1"/>
    <xf numFmtId="0" fontId="31" fillId="0" borderId="0" xfId="0" applyFont="1" applyAlignment="1">
      <alignment horizontal="left"/>
    </xf>
    <xf numFmtId="170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/>
    <xf numFmtId="170" fontId="8" fillId="0" borderId="0" xfId="0" applyNumberFormat="1" applyFont="1" applyFill="1" applyBorder="1" applyAlignment="1"/>
    <xf numFmtId="0" fontId="32" fillId="0" borderId="0" xfId="0" applyFont="1" applyFill="1" applyBorder="1"/>
    <xf numFmtId="171" fontId="0" fillId="0" borderId="0" xfId="0" applyNumberFormat="1"/>
    <xf numFmtId="0" fontId="22" fillId="0" borderId="0" xfId="0" applyFont="1" applyBorder="1" applyAlignment="1">
      <alignment horizontal="left"/>
    </xf>
    <xf numFmtId="0" fontId="18" fillId="0" borderId="0" xfId="0" applyFont="1" applyBorder="1"/>
    <xf numFmtId="0" fontId="18" fillId="0" borderId="0" xfId="0" applyFont="1" applyFill="1" applyBorder="1"/>
    <xf numFmtId="0" fontId="0" fillId="0" borderId="0" xfId="0" applyBorder="1"/>
    <xf numFmtId="43" fontId="8" fillId="0" borderId="0" xfId="0" applyNumberFormat="1" applyFont="1" applyFill="1"/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0" fontId="0" fillId="0" borderId="4" xfId="0" applyFill="1" applyBorder="1"/>
    <xf numFmtId="0" fontId="4" fillId="0" borderId="4" xfId="0" applyFont="1" applyFill="1" applyBorder="1"/>
    <xf numFmtId="0" fontId="4" fillId="0" borderId="1" xfId="0" applyFont="1" applyFill="1" applyBorder="1"/>
    <xf numFmtId="9" fontId="0" fillId="0" borderId="0" xfId="3" applyFont="1" applyFill="1"/>
    <xf numFmtId="172" fontId="8" fillId="0" borderId="0" xfId="1" applyNumberFormat="1" applyFont="1" applyFill="1" applyBorder="1" applyAlignment="1">
      <alignment horizontal="left"/>
    </xf>
    <xf numFmtId="0" fontId="3" fillId="0" borderId="0" xfId="0" applyFont="1" applyFill="1"/>
    <xf numFmtId="43" fontId="8" fillId="0" borderId="0" xfId="0" applyNumberFormat="1" applyFont="1" applyFill="1" applyBorder="1"/>
    <xf numFmtId="3" fontId="0" fillId="0" borderId="0" xfId="0" applyNumberFormat="1"/>
    <xf numFmtId="0" fontId="10" fillId="0" borderId="4" xfId="0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4" xfId="0" applyFont="1" applyFill="1" applyBorder="1" applyAlignment="1">
      <alignment horizontal="center"/>
    </xf>
    <xf numFmtId="0" fontId="10" fillId="0" borderId="4" xfId="0" applyFont="1" applyBorder="1" applyAlignment="1"/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66" fontId="9" fillId="0" borderId="1" xfId="1" applyNumberFormat="1" applyFont="1" applyFill="1" applyBorder="1"/>
    <xf numFmtId="0" fontId="9" fillId="0" borderId="1" xfId="0" applyFont="1" applyBorder="1"/>
    <xf numFmtId="0" fontId="8" fillId="0" borderId="4" xfId="0" applyFont="1" applyBorder="1" applyAlignment="1">
      <alignment horizontal="center"/>
    </xf>
    <xf numFmtId="0" fontId="10" fillId="0" borderId="4" xfId="0" applyFont="1" applyBorder="1" applyAlignment="1">
      <alignment horizontal="left"/>
    </xf>
    <xf numFmtId="167" fontId="9" fillId="0" borderId="4" xfId="1" applyNumberFormat="1" applyFont="1" applyBorder="1" applyAlignment="1">
      <alignment horizontal="left"/>
    </xf>
    <xf numFmtId="166" fontId="9" fillId="0" borderId="1" xfId="0" applyNumberFormat="1" applyFont="1" applyFill="1" applyBorder="1"/>
    <xf numFmtId="0" fontId="33" fillId="0" borderId="0" xfId="0" applyFont="1" applyFill="1"/>
    <xf numFmtId="170" fontId="8" fillId="0" borderId="0" xfId="0" applyNumberFormat="1" applyFont="1" applyFill="1" applyBorder="1" applyAlignment="1">
      <alignment horizontal="center"/>
    </xf>
    <xf numFmtId="0" fontId="0" fillId="0" borderId="0" xfId="0" applyAlignment="1">
      <alignment vertical="center"/>
    </xf>
    <xf numFmtId="0" fontId="9" fillId="0" borderId="4" xfId="0" applyFont="1" applyFill="1" applyBorder="1"/>
    <xf numFmtId="170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 applyAlignment="1">
      <alignment horizontal="right"/>
    </xf>
    <xf numFmtId="0" fontId="6" fillId="0" borderId="0" xfId="0" applyFont="1" applyAlignment="1"/>
    <xf numFmtId="43" fontId="9" fillId="0" borderId="1" xfId="0" applyNumberFormat="1" applyFont="1" applyFill="1" applyBorder="1"/>
    <xf numFmtId="170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1" xfId="0" applyFill="1" applyBorder="1"/>
    <xf numFmtId="167" fontId="8" fillId="0" borderId="0" xfId="1" quotePrefix="1" applyNumberFormat="1" applyFont="1" applyAlignment="1">
      <alignment horizontal="left"/>
    </xf>
    <xf numFmtId="167" fontId="8" fillId="0" borderId="4" xfId="1" applyNumberFormat="1" applyFont="1" applyFill="1" applyBorder="1" applyAlignment="1">
      <alignment horizontal="left"/>
    </xf>
    <xf numFmtId="167" fontId="8" fillId="0" borderId="0" xfId="0" applyNumberFormat="1" applyFont="1" applyFill="1" applyAlignment="1">
      <alignment horizontal="left"/>
    </xf>
    <xf numFmtId="167" fontId="8" fillId="0" borderId="0" xfId="0" applyNumberFormat="1" applyFont="1" applyFill="1" applyBorder="1" applyAlignment="1">
      <alignment horizontal="left"/>
    </xf>
    <xf numFmtId="0" fontId="0" fillId="3" borderId="2" xfId="0" applyFill="1" applyBorder="1"/>
    <xf numFmtId="0" fontId="4" fillId="3" borderId="0" xfId="0" applyFont="1" applyFill="1"/>
    <xf numFmtId="0" fontId="8" fillId="3" borderId="1" xfId="0" applyFont="1" applyFill="1" applyBorder="1" applyAlignment="1">
      <alignment horizontal="right"/>
    </xf>
    <xf numFmtId="170" fontId="8" fillId="3" borderId="0" xfId="0" applyNumberFormat="1" applyFont="1" applyFill="1" applyBorder="1" applyAlignment="1">
      <alignment horizontal="right" vertical="center"/>
    </xf>
    <xf numFmtId="170" fontId="8" fillId="3" borderId="4" xfId="0" applyNumberFormat="1" applyFont="1" applyFill="1" applyBorder="1" applyAlignment="1">
      <alignment horizontal="right" vertical="center"/>
    </xf>
    <xf numFmtId="166" fontId="8" fillId="3" borderId="0" xfId="0" applyNumberFormat="1" applyFont="1" applyFill="1" applyBorder="1" applyAlignment="1"/>
    <xf numFmtId="166" fontId="9" fillId="3" borderId="1" xfId="0" applyNumberFormat="1" applyFont="1" applyFill="1" applyBorder="1" applyAlignment="1"/>
    <xf numFmtId="0" fontId="0" fillId="3" borderId="0" xfId="0" applyFill="1"/>
    <xf numFmtId="167" fontId="8" fillId="0" borderId="0" xfId="0" applyNumberFormat="1" applyFont="1" applyFill="1" applyBorder="1" applyAlignment="1">
      <alignment horizontal="left" wrapText="1"/>
    </xf>
    <xf numFmtId="167" fontId="10" fillId="0" borderId="0" xfId="0" applyNumberFormat="1" applyFont="1" applyFill="1" applyBorder="1"/>
    <xf numFmtId="0" fontId="29" fillId="0" borderId="0" xfId="0" applyFont="1" applyFill="1"/>
    <xf numFmtId="166" fontId="8" fillId="0" borderId="0" xfId="0" applyNumberFormat="1" applyFont="1" applyFill="1" applyBorder="1" applyAlignment="1">
      <alignment horizontal="right"/>
    </xf>
    <xf numFmtId="0" fontId="33" fillId="0" borderId="0" xfId="0" applyFont="1" applyFill="1" applyBorder="1"/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6" fontId="9" fillId="0" borderId="1" xfId="0" applyNumberFormat="1" applyFont="1" applyFill="1" applyBorder="1" applyAlignment="1">
      <alignment vertical="center"/>
    </xf>
    <xf numFmtId="166" fontId="9" fillId="0" borderId="0" xfId="0" applyNumberFormat="1" applyFont="1" applyFill="1" applyBorder="1" applyAlignment="1">
      <alignment vertical="center"/>
    </xf>
    <xf numFmtId="173" fontId="0" fillId="0" borderId="0" xfId="0" applyNumberFormat="1"/>
    <xf numFmtId="0" fontId="8" fillId="0" borderId="3" xfId="0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70" fontId="8" fillId="0" borderId="6" xfId="0" applyNumberFormat="1" applyFont="1" applyFill="1" applyBorder="1" applyAlignment="1">
      <alignment horizontal="center" vertical="center"/>
    </xf>
    <xf numFmtId="170" fontId="8" fillId="0" borderId="4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170" fontId="8" fillId="0" borderId="3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/>
    </xf>
    <xf numFmtId="170" fontId="8" fillId="0" borderId="4" xfId="0" applyNumberFormat="1" applyFont="1" applyFill="1" applyBorder="1" applyAlignment="1">
      <alignment horizontal="center"/>
    </xf>
    <xf numFmtId="170" fontId="8" fillId="0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26" fillId="0" borderId="0" xfId="0" quotePrefix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3300"/>
      <color rgb="FFFFFF97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1:R68"/>
  <sheetViews>
    <sheetView showGridLines="0" tabSelected="1" topLeftCell="B1" zoomScaleNormal="100" workbookViewId="0">
      <selection activeCell="C49" sqref="C49"/>
    </sheetView>
  </sheetViews>
  <sheetFormatPr defaultRowHeight="15"/>
  <cols>
    <col min="3" max="3" width="75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5703125" customWidth="1"/>
    <col min="13" max="13" width="10.7109375" customWidth="1"/>
    <col min="14" max="14" width="1.5703125" customWidth="1"/>
    <col min="15" max="15" width="10.7109375" customWidth="1"/>
    <col min="17" max="17" width="9.5703125" bestFit="1" customWidth="1"/>
    <col min="18" max="18" width="10.140625" bestFit="1" customWidth="1"/>
  </cols>
  <sheetData>
    <row r="1" spans="1:18" ht="12" customHeight="1"/>
    <row r="2" spans="1:18" ht="12" customHeight="1"/>
    <row r="3" spans="1:18" ht="18.75">
      <c r="C3" s="271" t="s">
        <v>7</v>
      </c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18" ht="12" customHeight="1" thickBot="1">
      <c r="C4" s="18"/>
      <c r="D4" s="18"/>
      <c r="E4" s="18"/>
      <c r="F4" s="18"/>
      <c r="G4" s="19"/>
      <c r="H4" s="19"/>
      <c r="I4" s="20"/>
      <c r="J4" s="18"/>
      <c r="K4" s="18"/>
      <c r="L4" s="18"/>
      <c r="M4" s="18"/>
      <c r="N4" s="18"/>
    </row>
    <row r="5" spans="1:18" ht="12" customHeight="1">
      <c r="C5" s="21"/>
      <c r="D5" s="21"/>
      <c r="E5" s="21"/>
      <c r="F5" s="21"/>
      <c r="G5" s="269" t="s">
        <v>8</v>
      </c>
      <c r="H5" s="269"/>
      <c r="I5" s="269"/>
      <c r="J5" s="21"/>
      <c r="K5" s="272" t="s">
        <v>121</v>
      </c>
      <c r="L5" s="272"/>
      <c r="M5" s="272"/>
      <c r="N5" s="21"/>
    </row>
    <row r="6" spans="1:18" ht="12" customHeight="1">
      <c r="C6" s="21"/>
      <c r="D6" s="21"/>
      <c r="E6" s="22"/>
      <c r="F6" s="22"/>
      <c r="G6" s="270" t="s">
        <v>0</v>
      </c>
      <c r="H6" s="270"/>
      <c r="I6" s="270"/>
      <c r="J6" s="22"/>
      <c r="K6" s="23"/>
      <c r="L6" s="23" t="s">
        <v>0</v>
      </c>
      <c r="M6" s="23"/>
      <c r="N6" s="21"/>
    </row>
    <row r="7" spans="1:18" ht="12" customHeight="1">
      <c r="C7" s="225" t="s">
        <v>9</v>
      </c>
      <c r="D7" s="24"/>
      <c r="E7" s="230" t="s">
        <v>10</v>
      </c>
      <c r="F7" s="24"/>
      <c r="G7" s="224">
        <v>2021</v>
      </c>
      <c r="H7" s="227"/>
      <c r="I7" s="224">
        <v>2020</v>
      </c>
      <c r="J7" s="24"/>
      <c r="K7" s="224">
        <v>2021</v>
      </c>
      <c r="L7" s="227"/>
      <c r="M7" s="224">
        <v>2020</v>
      </c>
      <c r="N7" s="27"/>
    </row>
    <row r="8" spans="1:18" ht="12" customHeight="1">
      <c r="C8" s="26"/>
      <c r="D8" s="24"/>
      <c r="E8" s="24"/>
      <c r="F8" s="24"/>
      <c r="G8" s="27"/>
      <c r="H8" s="24"/>
      <c r="I8" s="28"/>
      <c r="J8" s="24"/>
      <c r="K8" s="24"/>
      <c r="L8" s="24"/>
      <c r="M8" s="27"/>
      <c r="N8" s="27"/>
    </row>
    <row r="9" spans="1:18" ht="12" customHeight="1">
      <c r="C9" s="246" t="s">
        <v>263</v>
      </c>
      <c r="D9" s="30"/>
      <c r="E9" s="131">
        <v>2</v>
      </c>
      <c r="F9" s="30"/>
      <c r="G9" s="31">
        <v>210.40000000000003</v>
      </c>
      <c r="H9" s="32"/>
      <c r="I9" s="33">
        <v>207.7</v>
      </c>
      <c r="J9" s="34"/>
      <c r="K9" s="31">
        <v>703.8</v>
      </c>
      <c r="L9" s="34"/>
      <c r="M9" s="33">
        <v>512</v>
      </c>
      <c r="N9" s="32"/>
      <c r="R9" s="221"/>
    </row>
    <row r="10" spans="1:18" ht="12" customHeight="1">
      <c r="C10" s="30"/>
      <c r="D10" s="30"/>
      <c r="E10" s="131"/>
      <c r="F10" s="30"/>
      <c r="G10" s="35"/>
      <c r="H10" s="32"/>
      <c r="I10" s="32"/>
      <c r="J10" s="34"/>
      <c r="K10" s="218"/>
      <c r="L10" s="34"/>
      <c r="M10" s="32"/>
      <c r="N10" s="34"/>
    </row>
    <row r="11" spans="1:18" ht="12" customHeight="1">
      <c r="C11" s="36" t="s">
        <v>11</v>
      </c>
      <c r="D11" s="30"/>
      <c r="E11" s="128">
        <v>3</v>
      </c>
      <c r="F11" s="34"/>
      <c r="G11" s="37">
        <v>-68</v>
      </c>
      <c r="H11" s="32"/>
      <c r="I11" s="38">
        <v>-32.1</v>
      </c>
      <c r="J11" s="34"/>
      <c r="K11" s="37">
        <v>-227.2</v>
      </c>
      <c r="L11" s="34"/>
      <c r="M11" s="38">
        <v>-150.30000000000001</v>
      </c>
      <c r="N11" s="37"/>
    </row>
    <row r="12" spans="1:18" ht="12" customHeight="1">
      <c r="C12" s="36" t="s">
        <v>12</v>
      </c>
      <c r="D12" s="30"/>
      <c r="E12" s="129">
        <v>3</v>
      </c>
      <c r="F12" s="34"/>
      <c r="G12" s="37">
        <v>-1.9</v>
      </c>
      <c r="H12" s="38"/>
      <c r="I12" s="38">
        <v>-1.3</v>
      </c>
      <c r="J12" s="34"/>
      <c r="K12" s="37">
        <v>-6.5</v>
      </c>
      <c r="L12" s="34"/>
      <c r="M12" s="38">
        <v>-8.6999999999999993</v>
      </c>
      <c r="N12" s="38"/>
    </row>
    <row r="13" spans="1:18" ht="12" customHeight="1">
      <c r="C13" s="30" t="s">
        <v>13</v>
      </c>
      <c r="D13" s="30"/>
      <c r="E13" s="130">
        <v>3</v>
      </c>
      <c r="F13" s="34"/>
      <c r="G13" s="37">
        <v>-8.3000000000000007</v>
      </c>
      <c r="H13" s="32"/>
      <c r="I13" s="38">
        <v>-9.8000000000000007</v>
      </c>
      <c r="J13" s="34"/>
      <c r="K13" s="37">
        <v>-36.1</v>
      </c>
      <c r="L13" s="34"/>
      <c r="M13" s="38">
        <v>-39.200000000000003</v>
      </c>
      <c r="N13" s="38"/>
    </row>
    <row r="14" spans="1:18" ht="12" customHeight="1">
      <c r="A14" s="9"/>
      <c r="C14" s="36" t="s">
        <v>14</v>
      </c>
      <c r="D14" s="36"/>
      <c r="E14" s="129">
        <v>4</v>
      </c>
      <c r="F14" s="34"/>
      <c r="G14" s="38">
        <v>-105.4</v>
      </c>
      <c r="H14" s="38"/>
      <c r="I14" s="38">
        <v>-124.4</v>
      </c>
      <c r="J14" s="34"/>
      <c r="K14" s="38">
        <v>-379</v>
      </c>
      <c r="L14" s="34"/>
      <c r="M14" s="38">
        <v>-265.5</v>
      </c>
      <c r="N14" s="38"/>
    </row>
    <row r="15" spans="1:18" ht="12" customHeight="1">
      <c r="A15" s="9"/>
      <c r="C15" s="36" t="s">
        <v>252</v>
      </c>
      <c r="D15" s="36"/>
      <c r="E15" s="129">
        <v>4</v>
      </c>
      <c r="F15" s="34"/>
      <c r="G15" s="38">
        <v>-30.7</v>
      </c>
      <c r="H15" s="38"/>
      <c r="I15" s="38">
        <v>-24</v>
      </c>
      <c r="J15" s="34"/>
      <c r="K15" s="38">
        <v>-100.6</v>
      </c>
      <c r="L15" s="34"/>
      <c r="M15" s="38">
        <v>-89.2</v>
      </c>
      <c r="N15" s="38"/>
      <c r="R15" s="2"/>
    </row>
    <row r="16" spans="1:18" ht="12" customHeight="1">
      <c r="A16" s="9"/>
      <c r="C16" s="36" t="s">
        <v>253</v>
      </c>
      <c r="D16" s="36"/>
      <c r="E16" s="129">
        <v>4</v>
      </c>
      <c r="F16" s="34"/>
      <c r="G16" s="38">
        <v>-15</v>
      </c>
      <c r="H16" s="38"/>
      <c r="I16" s="38">
        <v>-30</v>
      </c>
      <c r="J16" s="34"/>
      <c r="K16" s="38">
        <v>-15</v>
      </c>
      <c r="L16" s="34"/>
      <c r="M16" s="38">
        <v>-108.4</v>
      </c>
      <c r="N16" s="38"/>
      <c r="R16" s="2"/>
    </row>
    <row r="17" spans="1:14" ht="12" customHeight="1">
      <c r="A17" s="9"/>
      <c r="C17" s="36" t="s">
        <v>16</v>
      </c>
      <c r="D17" s="36"/>
      <c r="E17" s="129">
        <v>4</v>
      </c>
      <c r="F17" s="34"/>
      <c r="G17" s="37">
        <v>-7.6252199100000002</v>
      </c>
      <c r="H17" s="38"/>
      <c r="I17" s="38">
        <v>-7.6754333500000014</v>
      </c>
      <c r="J17" s="34"/>
      <c r="K17" s="37">
        <v>-5.5839864699999993</v>
      </c>
      <c r="L17" s="34"/>
      <c r="M17" s="38">
        <v>-38.741285887204306</v>
      </c>
      <c r="N17" s="38"/>
    </row>
    <row r="18" spans="1:14" ht="12" customHeight="1">
      <c r="A18" s="9"/>
      <c r="C18" s="39" t="s">
        <v>17</v>
      </c>
      <c r="D18" s="10"/>
      <c r="E18" s="130"/>
      <c r="F18" s="34"/>
      <c r="G18" s="40">
        <f>SUM(G11:G17)</f>
        <v>-236.92521991000001</v>
      </c>
      <c r="H18" s="32"/>
      <c r="I18" s="40">
        <v>-229.27543335000001</v>
      </c>
      <c r="J18" s="34"/>
      <c r="K18" s="40">
        <f>SUM(K11:K17)</f>
        <v>-769.98398646999999</v>
      </c>
      <c r="L18" s="34"/>
      <c r="M18" s="40">
        <v>-700.04128588720425</v>
      </c>
      <c r="N18" s="35"/>
    </row>
    <row r="19" spans="1:14" ht="12" customHeight="1">
      <c r="A19" s="9"/>
      <c r="C19" s="30" t="s">
        <v>207</v>
      </c>
      <c r="D19" s="10"/>
      <c r="E19" s="131" t="s">
        <v>4</v>
      </c>
      <c r="F19" s="34"/>
      <c r="G19" s="35">
        <f>+G18+G9</f>
        <v>-26.525219909999976</v>
      </c>
      <c r="H19" s="32"/>
      <c r="I19" s="35">
        <v>-21.575433350000026</v>
      </c>
      <c r="J19" s="34"/>
      <c r="K19" s="35">
        <f>+K18+K9</f>
        <v>-66.183986470000036</v>
      </c>
      <c r="L19" s="34"/>
      <c r="M19" s="35">
        <v>-188.04128588720425</v>
      </c>
      <c r="N19" s="35"/>
    </row>
    <row r="20" spans="1:14" ht="12" customHeight="1">
      <c r="A20" s="9"/>
      <c r="C20" s="34" t="s">
        <v>18</v>
      </c>
      <c r="D20" s="34"/>
      <c r="E20" s="131">
        <v>5</v>
      </c>
      <c r="F20" s="34"/>
      <c r="G20" s="35">
        <v>2.4</v>
      </c>
      <c r="H20" s="32"/>
      <c r="I20" s="35">
        <v>-3.2</v>
      </c>
      <c r="J20" s="34"/>
      <c r="K20" s="35">
        <v>1.2</v>
      </c>
      <c r="L20" s="34"/>
      <c r="M20" s="35">
        <v>-30</v>
      </c>
      <c r="N20" s="32"/>
    </row>
    <row r="21" spans="1:14" ht="12" customHeight="1">
      <c r="A21" s="9"/>
      <c r="C21" s="30" t="s">
        <v>19</v>
      </c>
      <c r="D21" s="34"/>
      <c r="E21" s="131">
        <v>6</v>
      </c>
      <c r="F21" s="34"/>
      <c r="G21" s="35">
        <v>-25.4</v>
      </c>
      <c r="H21" s="32"/>
      <c r="I21" s="32">
        <v>-20.5</v>
      </c>
      <c r="J21" s="34"/>
      <c r="K21" s="35">
        <v>-99.4</v>
      </c>
      <c r="L21" s="34"/>
      <c r="M21" s="32">
        <v>-78.400000000000006</v>
      </c>
      <c r="N21" s="32"/>
    </row>
    <row r="22" spans="1:14" ht="12" customHeight="1">
      <c r="A22" s="9"/>
      <c r="C22" s="29" t="s">
        <v>20</v>
      </c>
      <c r="D22" s="34"/>
      <c r="E22" s="131">
        <v>7</v>
      </c>
      <c r="F22" s="34"/>
      <c r="G22" s="31">
        <v>4.5</v>
      </c>
      <c r="H22" s="32"/>
      <c r="I22" s="33">
        <v>-7.6</v>
      </c>
      <c r="J22" s="34"/>
      <c r="K22" s="31">
        <v>0.6</v>
      </c>
      <c r="L22" s="34"/>
      <c r="M22" s="33">
        <v>-10</v>
      </c>
      <c r="N22" s="32"/>
    </row>
    <row r="23" spans="1:14" ht="12" customHeight="1">
      <c r="A23" s="9"/>
      <c r="C23" s="36" t="s">
        <v>208</v>
      </c>
      <c r="D23" s="10"/>
      <c r="E23" s="130"/>
      <c r="F23" s="34"/>
      <c r="G23" s="37">
        <f>SUM(G19:G22)</f>
        <v>-45.025219909999976</v>
      </c>
      <c r="H23" s="32"/>
      <c r="I23" s="37">
        <v>-52.87543335000003</v>
      </c>
      <c r="J23" s="34"/>
      <c r="K23" s="37">
        <f>SUM(K19:K22)</f>
        <v>-163.78398647000003</v>
      </c>
      <c r="L23" s="34"/>
      <c r="M23" s="37">
        <v>-306.44128588720423</v>
      </c>
      <c r="N23" s="37"/>
    </row>
    <row r="24" spans="1:14" ht="12" customHeight="1">
      <c r="A24" s="9"/>
      <c r="C24" s="29" t="s">
        <v>22</v>
      </c>
      <c r="D24" s="34"/>
      <c r="E24" s="130">
        <v>8</v>
      </c>
      <c r="F24" s="34"/>
      <c r="G24" s="37">
        <v>-8.5</v>
      </c>
      <c r="H24" s="32"/>
      <c r="I24" s="38">
        <v>-7.4</v>
      </c>
      <c r="J24" s="34"/>
      <c r="K24" s="37">
        <v>-15.6</v>
      </c>
      <c r="L24" s="34"/>
      <c r="M24" s="38">
        <v>-15.1</v>
      </c>
      <c r="N24" s="32"/>
    </row>
    <row r="25" spans="1:14" ht="12" customHeight="1">
      <c r="A25" s="9"/>
      <c r="C25" s="232" t="s">
        <v>23</v>
      </c>
      <c r="D25" s="10"/>
      <c r="E25" s="132"/>
      <c r="F25" s="44"/>
      <c r="G25" s="233">
        <f>SUM(G23:G24)</f>
        <v>-53.525219909999976</v>
      </c>
      <c r="H25" s="43"/>
      <c r="I25" s="233">
        <v>-60.275433350000029</v>
      </c>
      <c r="J25" s="44"/>
      <c r="K25" s="228">
        <f>SUM(K23:K24)</f>
        <v>-179.38398647000002</v>
      </c>
      <c r="L25" s="44"/>
      <c r="M25" s="233">
        <v>-321.54128588720425</v>
      </c>
      <c r="N25" s="145"/>
    </row>
    <row r="26" spans="1:14" ht="12" customHeight="1">
      <c r="A26" s="9"/>
      <c r="C26" s="42"/>
      <c r="D26" s="44"/>
      <c r="E26" s="132"/>
      <c r="F26" s="44"/>
      <c r="G26" s="45"/>
      <c r="H26" s="43"/>
      <c r="I26" s="43"/>
      <c r="J26" s="44"/>
      <c r="K26" s="44"/>
      <c r="L26" s="44"/>
      <c r="M26" s="43"/>
      <c r="N26" s="44"/>
    </row>
    <row r="27" spans="1:14" ht="12" customHeight="1">
      <c r="A27" s="9"/>
      <c r="C27" s="46" t="s">
        <v>24</v>
      </c>
      <c r="D27" s="34"/>
      <c r="E27" s="129"/>
      <c r="F27" s="34"/>
      <c r="G27" s="37"/>
      <c r="H27" s="38"/>
      <c r="I27" s="38"/>
      <c r="J27" s="34"/>
      <c r="K27" s="34"/>
      <c r="L27" s="34"/>
      <c r="M27" s="38"/>
      <c r="N27" s="34"/>
    </row>
    <row r="28" spans="1:14" ht="12" customHeight="1">
      <c r="A28" s="9"/>
      <c r="C28" s="36" t="s">
        <v>25</v>
      </c>
      <c r="D28" s="10"/>
      <c r="E28" s="129">
        <v>13</v>
      </c>
      <c r="F28" s="34"/>
      <c r="G28" s="37">
        <f>+Notes!H248</f>
        <v>-1.4577389999999999</v>
      </c>
      <c r="H28" s="38"/>
      <c r="I28" s="37">
        <v>1.8000000000000007</v>
      </c>
      <c r="J28" s="34"/>
      <c r="K28" s="37">
        <f>+Notes!K248</f>
        <v>14.78811</v>
      </c>
      <c r="L28" s="34"/>
      <c r="M28" s="37">
        <v>-7.6</v>
      </c>
      <c r="N28" s="38"/>
    </row>
    <row r="29" spans="1:14" ht="12" customHeight="1">
      <c r="A29" s="9"/>
      <c r="C29" s="36" t="s">
        <v>26</v>
      </c>
      <c r="D29" s="10"/>
      <c r="E29" s="129">
        <v>13</v>
      </c>
      <c r="F29" s="34"/>
      <c r="G29" s="37">
        <f>+Notes!H251</f>
        <v>1.5946579999999999</v>
      </c>
      <c r="H29" s="38"/>
      <c r="I29" s="38">
        <v>0.89999999999999991</v>
      </c>
      <c r="J29" s="34"/>
      <c r="K29" s="37">
        <f>+Notes!K251</f>
        <v>4.5588670000000002</v>
      </c>
      <c r="L29" s="34"/>
      <c r="M29" s="38">
        <v>-3.9</v>
      </c>
      <c r="N29" s="38"/>
    </row>
    <row r="30" spans="1:14" ht="12" customHeight="1">
      <c r="A30" s="9"/>
      <c r="C30" s="47" t="s">
        <v>183</v>
      </c>
      <c r="D30" s="34"/>
      <c r="E30" s="129"/>
      <c r="F30" s="34"/>
      <c r="G30" s="40">
        <f>SUM(G28:G29)</f>
        <v>0.13691900000000001</v>
      </c>
      <c r="H30" s="38"/>
      <c r="I30" s="40">
        <v>2.7000000000000006</v>
      </c>
      <c r="J30" s="34"/>
      <c r="K30" s="40">
        <f>SUM(K28:K29)</f>
        <v>19.346976999999999</v>
      </c>
      <c r="L30" s="34"/>
      <c r="M30" s="40">
        <v>-11.5</v>
      </c>
      <c r="N30" s="35"/>
    </row>
    <row r="31" spans="1:14" ht="12" customHeight="1">
      <c r="A31" s="9"/>
      <c r="C31" s="232" t="s">
        <v>184</v>
      </c>
      <c r="D31" s="44"/>
      <c r="E31" s="132"/>
      <c r="F31" s="44"/>
      <c r="G31" s="233">
        <f>+G30+G25</f>
        <v>-53.388300909999977</v>
      </c>
      <c r="H31" s="43"/>
      <c r="I31" s="233">
        <v>-57.575433350000026</v>
      </c>
      <c r="J31" s="44"/>
      <c r="K31" s="233">
        <f>+K30+K25</f>
        <v>-160.03700947000002</v>
      </c>
      <c r="L31" s="44"/>
      <c r="M31" s="233">
        <v>-333.04128588720425</v>
      </c>
      <c r="N31" s="145"/>
    </row>
    <row r="32" spans="1:14" ht="12" customHeight="1">
      <c r="A32" s="9"/>
      <c r="C32" s="48"/>
      <c r="D32" s="49"/>
      <c r="E32" s="133"/>
      <c r="F32" s="49"/>
      <c r="G32" s="50"/>
      <c r="H32" s="51"/>
      <c r="I32" s="52"/>
      <c r="J32" s="49"/>
      <c r="K32" s="49"/>
      <c r="L32" s="49"/>
      <c r="M32" s="52"/>
      <c r="N32" s="49"/>
    </row>
    <row r="33" spans="1:14" ht="12" customHeight="1">
      <c r="A33" s="9"/>
      <c r="C33" s="46" t="s">
        <v>27</v>
      </c>
      <c r="D33" s="53"/>
      <c r="E33" s="133"/>
      <c r="F33" s="49"/>
      <c r="G33" s="50"/>
      <c r="H33" s="51"/>
      <c r="I33" s="52"/>
      <c r="J33" s="49"/>
      <c r="K33" s="49"/>
      <c r="L33" s="49"/>
      <c r="M33" s="52"/>
      <c r="N33" s="49"/>
    </row>
    <row r="34" spans="1:14" ht="12" customHeight="1">
      <c r="A34" s="9"/>
      <c r="C34" s="245" t="s">
        <v>269</v>
      </c>
      <c r="D34" s="10"/>
      <c r="E34" s="129">
        <v>12</v>
      </c>
      <c r="F34" s="49"/>
      <c r="G34" s="211">
        <v>-0.13377739716439499</v>
      </c>
      <c r="H34" s="212"/>
      <c r="I34" s="211">
        <v>-0.15663434193664311</v>
      </c>
      <c r="J34" s="213" t="s">
        <v>4</v>
      </c>
      <c r="K34" s="211">
        <v>-0.454201362439761</v>
      </c>
      <c r="L34" s="213"/>
      <c r="M34" s="211">
        <v>-0.84502534665704099</v>
      </c>
      <c r="N34" s="212"/>
    </row>
    <row r="35" spans="1:14" ht="12" customHeight="1">
      <c r="A35" s="9"/>
      <c r="C35" s="245"/>
      <c r="E35" s="129"/>
      <c r="G35" s="211"/>
      <c r="H35" s="212"/>
      <c r="I35" s="211"/>
      <c r="J35" s="213"/>
      <c r="K35" s="211"/>
      <c r="L35" s="213"/>
      <c r="M35" s="211"/>
      <c r="N35" s="212"/>
    </row>
    <row r="36" spans="1:14" ht="12" customHeight="1">
      <c r="A36" s="9"/>
    </row>
    <row r="37" spans="1:14" ht="12" customHeight="1">
      <c r="A37" s="9"/>
    </row>
    <row r="38" spans="1:14" ht="12" customHeight="1"/>
    <row r="39" spans="1:14" ht="12" customHeight="1">
      <c r="G39" s="211"/>
      <c r="K39" s="211"/>
    </row>
    <row r="40" spans="1:14" ht="12" customHeight="1"/>
    <row r="41" spans="1:14" ht="12" customHeight="1">
      <c r="C41" s="2"/>
    </row>
    <row r="42" spans="1:14">
      <c r="C42" s="2"/>
    </row>
    <row r="43" spans="1:14">
      <c r="C43" s="179"/>
    </row>
    <row r="46" spans="1:14">
      <c r="H46" s="32"/>
    </row>
    <row r="47" spans="1:14">
      <c r="H47" s="32"/>
    </row>
    <row r="48" spans="1:14">
      <c r="H48" s="32"/>
    </row>
    <row r="49" spans="8:8">
      <c r="H49" s="38"/>
    </row>
    <row r="50" spans="8:8">
      <c r="H50" s="32"/>
    </row>
    <row r="51" spans="8:8">
      <c r="H51" s="38"/>
    </row>
    <row r="52" spans="8:8">
      <c r="H52" s="38"/>
    </row>
    <row r="53" spans="8:8">
      <c r="H53" s="38"/>
    </row>
    <row r="54" spans="8:8">
      <c r="H54" s="38"/>
    </row>
    <row r="55" spans="8:8">
      <c r="H55" s="32"/>
    </row>
    <row r="56" spans="8:8">
      <c r="H56" s="32"/>
    </row>
    <row r="57" spans="8:8">
      <c r="H57" s="32"/>
    </row>
    <row r="58" spans="8:8">
      <c r="H58" s="32"/>
    </row>
    <row r="59" spans="8:8">
      <c r="H59" s="32"/>
    </row>
    <row r="60" spans="8:8">
      <c r="H60" s="32"/>
    </row>
    <row r="61" spans="8:8">
      <c r="H61" s="32"/>
    </row>
    <row r="62" spans="8:8">
      <c r="H62" s="43"/>
    </row>
    <row r="63" spans="8:8">
      <c r="H63" s="43"/>
    </row>
    <row r="64" spans="8:8">
      <c r="H64" s="38"/>
    </row>
    <row r="65" spans="8:8">
      <c r="H65" s="38"/>
    </row>
    <row r="66" spans="8:8">
      <c r="H66" s="38"/>
    </row>
    <row r="67" spans="8:8">
      <c r="H67" s="38"/>
    </row>
    <row r="68" spans="8:8">
      <c r="H68" s="43"/>
    </row>
  </sheetData>
  <mergeCells count="4">
    <mergeCell ref="G5:I5"/>
    <mergeCell ref="G6:I6"/>
    <mergeCell ref="C3:N3"/>
    <mergeCell ref="K5:M5"/>
  </mergeCells>
  <pageMargins left="0.7" right="0.7" top="0.75" bottom="0.75" header="0.3" footer="0.3"/>
  <pageSetup paperSize="9" orientation="portrait" r:id="rId1"/>
  <customProperties>
    <customPr name="SheetOption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L65"/>
  <sheetViews>
    <sheetView showGridLines="0" topLeftCell="A3" zoomScaleNormal="100" workbookViewId="0">
      <selection activeCell="C16" sqref="C16"/>
    </sheetView>
  </sheetViews>
  <sheetFormatPr defaultRowHeight="15"/>
  <cols>
    <col min="3" max="3" width="97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hidden="1" customWidth="1"/>
    <col min="11" max="11" width="10.7109375" hidden="1" customWidth="1"/>
    <col min="12" max="12" width="10.7109375" customWidth="1"/>
  </cols>
  <sheetData>
    <row r="1" spans="1:12">
      <c r="A1" s="5" t="s">
        <v>1</v>
      </c>
      <c r="C1" s="140">
        <v>97</v>
      </c>
      <c r="D1" s="140">
        <v>1</v>
      </c>
      <c r="E1" s="140">
        <v>5</v>
      </c>
      <c r="F1" s="140">
        <v>1</v>
      </c>
      <c r="G1" s="141">
        <v>10</v>
      </c>
      <c r="H1" s="140">
        <v>1</v>
      </c>
      <c r="I1" s="140">
        <v>10</v>
      </c>
      <c r="J1" s="140">
        <v>0</v>
      </c>
      <c r="K1" s="140">
        <v>0</v>
      </c>
      <c r="L1" s="140">
        <f>SUM(C1:K1)</f>
        <v>125</v>
      </c>
    </row>
    <row r="3" spans="1:12" ht="12" customHeight="1"/>
    <row r="4" spans="1:12" ht="18.75" customHeight="1">
      <c r="C4" s="273" t="s">
        <v>119</v>
      </c>
      <c r="D4" s="273"/>
      <c r="E4" s="273"/>
      <c r="F4" s="273"/>
      <c r="G4" s="273"/>
      <c r="H4" s="273"/>
      <c r="I4" s="273"/>
      <c r="J4" s="273"/>
      <c r="K4" s="273"/>
    </row>
    <row r="5" spans="1:12" ht="12" customHeight="1" thickBot="1">
      <c r="C5" s="18"/>
      <c r="D5" s="18"/>
      <c r="E5" s="18"/>
      <c r="F5" s="19"/>
      <c r="G5" s="20"/>
      <c r="H5" s="25"/>
      <c r="I5" s="24"/>
      <c r="J5" s="150"/>
      <c r="K5" s="146"/>
    </row>
    <row r="6" spans="1:12" ht="12" customHeight="1">
      <c r="C6" s="24"/>
      <c r="D6" s="74"/>
      <c r="E6" s="24"/>
      <c r="F6" s="74"/>
      <c r="G6" s="75" t="s">
        <v>0</v>
      </c>
      <c r="H6" s="223"/>
      <c r="I6" s="75" t="s">
        <v>0</v>
      </c>
      <c r="J6" s="146"/>
      <c r="K6" s="75" t="s">
        <v>0</v>
      </c>
    </row>
    <row r="7" spans="1:12" ht="12" customHeight="1">
      <c r="C7" s="231" t="s">
        <v>9</v>
      </c>
      <c r="D7" s="74"/>
      <c r="E7" s="230" t="s">
        <v>10</v>
      </c>
      <c r="F7" s="74"/>
      <c r="G7" s="224">
        <v>2021</v>
      </c>
      <c r="H7" s="27"/>
      <c r="I7" s="224">
        <v>2020</v>
      </c>
      <c r="J7" s="146"/>
      <c r="K7" s="226">
        <v>2020</v>
      </c>
    </row>
    <row r="8" spans="1:12" ht="12" customHeight="1">
      <c r="C8" s="24"/>
      <c r="D8" s="74"/>
      <c r="E8" s="24"/>
      <c r="F8" s="74"/>
      <c r="G8" s="27"/>
      <c r="H8" s="78"/>
      <c r="I8" s="78"/>
      <c r="J8" s="146"/>
      <c r="K8" s="146"/>
    </row>
    <row r="9" spans="1:12" ht="12" customHeight="1">
      <c r="C9" s="107" t="s">
        <v>37</v>
      </c>
      <c r="D9" s="134"/>
      <c r="E9" s="135"/>
      <c r="F9" s="76"/>
      <c r="G9" s="77"/>
      <c r="H9" s="80"/>
      <c r="I9" s="78"/>
      <c r="J9" s="146"/>
      <c r="K9" s="146"/>
    </row>
    <row r="10" spans="1:12" ht="12" customHeight="1">
      <c r="C10" s="78" t="s">
        <v>38</v>
      </c>
      <c r="D10" s="80"/>
      <c r="E10" s="136">
        <v>11</v>
      </c>
      <c r="F10" s="79"/>
      <c r="G10" s="32">
        <v>170</v>
      </c>
      <c r="H10" s="147"/>
      <c r="I10" s="32">
        <v>156.69999999999999</v>
      </c>
      <c r="J10" s="146"/>
      <c r="K10" s="32">
        <v>156.69999999999999</v>
      </c>
    </row>
    <row r="11" spans="1:12" ht="12" customHeight="1">
      <c r="C11" s="79" t="s">
        <v>39</v>
      </c>
      <c r="D11" s="80"/>
      <c r="E11" s="136">
        <v>11</v>
      </c>
      <c r="F11" s="79"/>
      <c r="G11" s="32">
        <v>16.100000000000001</v>
      </c>
      <c r="H11" s="147"/>
      <c r="I11" s="32">
        <v>15.8</v>
      </c>
      <c r="J11" s="151"/>
      <c r="K11" s="32">
        <v>15.8</v>
      </c>
    </row>
    <row r="12" spans="1:12" ht="12" customHeight="1">
      <c r="C12" s="79" t="s">
        <v>249</v>
      </c>
      <c r="D12" s="80"/>
      <c r="E12" s="27"/>
      <c r="F12" s="79"/>
      <c r="G12" s="32">
        <v>134.6</v>
      </c>
      <c r="H12" s="147"/>
      <c r="I12" s="32">
        <v>100.6</v>
      </c>
      <c r="J12" s="151"/>
      <c r="K12" s="32">
        <v>100.6</v>
      </c>
    </row>
    <row r="13" spans="1:12" ht="12" customHeight="1">
      <c r="C13" s="79" t="s">
        <v>40</v>
      </c>
      <c r="D13" s="80"/>
      <c r="E13" s="27"/>
      <c r="F13" s="79"/>
      <c r="G13" s="32">
        <v>55.9</v>
      </c>
      <c r="H13" s="147"/>
      <c r="I13" s="32">
        <v>57.300000000000004</v>
      </c>
      <c r="J13" s="151"/>
      <c r="K13" s="32">
        <v>57.300000000000004</v>
      </c>
    </row>
    <row r="14" spans="1:12" ht="12" customHeight="1">
      <c r="C14" s="80" t="s">
        <v>41</v>
      </c>
      <c r="D14" s="80"/>
      <c r="E14" s="27"/>
      <c r="F14" s="79"/>
      <c r="G14" s="32">
        <v>56.4</v>
      </c>
      <c r="H14" s="147"/>
      <c r="I14" s="32">
        <v>79.2</v>
      </c>
      <c r="J14" s="151"/>
      <c r="K14" s="32">
        <v>79.2</v>
      </c>
    </row>
    <row r="15" spans="1:12" ht="12" customHeight="1">
      <c r="C15" s="81" t="s">
        <v>209</v>
      </c>
      <c r="D15" s="78"/>
      <c r="E15" s="27"/>
      <c r="F15" s="74"/>
      <c r="G15" s="41">
        <f>SUM(G10:G14)</f>
        <v>432.99999999999994</v>
      </c>
      <c r="H15" s="147"/>
      <c r="I15" s="41">
        <v>409.6</v>
      </c>
      <c r="J15" s="151"/>
      <c r="K15" s="41">
        <v>409.6</v>
      </c>
    </row>
    <row r="16" spans="1:12" ht="12" customHeight="1">
      <c r="C16" s="78" t="s">
        <v>42</v>
      </c>
      <c r="D16" s="80"/>
      <c r="E16" s="27">
        <v>9</v>
      </c>
      <c r="F16" s="79"/>
      <c r="G16" s="32">
        <v>787.4</v>
      </c>
      <c r="H16" s="147"/>
      <c r="I16" s="32">
        <v>898</v>
      </c>
      <c r="J16" s="151"/>
      <c r="K16" s="32">
        <v>898</v>
      </c>
    </row>
    <row r="17" spans="1:11" ht="12" customHeight="1">
      <c r="C17" s="78" t="s">
        <v>43</v>
      </c>
      <c r="D17" s="80"/>
      <c r="E17" s="27">
        <v>10</v>
      </c>
      <c r="F17" s="79"/>
      <c r="G17" s="32">
        <v>415.6</v>
      </c>
      <c r="H17" s="147"/>
      <c r="I17" s="32">
        <v>616.1</v>
      </c>
      <c r="J17" s="151"/>
      <c r="K17" s="32">
        <v>616.1</v>
      </c>
    </row>
    <row r="18" spans="1:11" ht="12" customHeight="1">
      <c r="C18" s="78" t="s">
        <v>39</v>
      </c>
      <c r="D18" s="80"/>
      <c r="E18" s="136">
        <v>11</v>
      </c>
      <c r="F18" s="79"/>
      <c r="G18" s="32">
        <v>57.6</v>
      </c>
      <c r="H18" s="147"/>
      <c r="I18" s="32">
        <v>60.8</v>
      </c>
      <c r="J18" s="151"/>
      <c r="K18" s="32">
        <v>60.8</v>
      </c>
    </row>
    <row r="19" spans="1:11" ht="12" customHeight="1">
      <c r="C19" s="78" t="s">
        <v>180</v>
      </c>
      <c r="D19" s="80"/>
      <c r="E19" s="27"/>
      <c r="F19" s="79"/>
      <c r="G19" s="32">
        <v>14.7</v>
      </c>
      <c r="H19" s="147"/>
      <c r="I19" s="32">
        <v>16.2</v>
      </c>
      <c r="J19" s="151"/>
      <c r="K19" s="32">
        <v>16.2</v>
      </c>
    </row>
    <row r="20" spans="1:11" ht="12" customHeight="1">
      <c r="C20" s="83" t="s">
        <v>44</v>
      </c>
      <c r="D20" s="80"/>
      <c r="E20" s="27"/>
      <c r="F20" s="79"/>
      <c r="G20" s="32">
        <v>84.5</v>
      </c>
      <c r="H20" s="147"/>
      <c r="I20" s="32">
        <v>93.1</v>
      </c>
      <c r="J20" s="151"/>
      <c r="K20" s="32">
        <v>93.1</v>
      </c>
    </row>
    <row r="21" spans="1:11" ht="12" customHeight="1">
      <c r="C21" s="81" t="s">
        <v>210</v>
      </c>
      <c r="D21" s="78"/>
      <c r="E21" s="27"/>
      <c r="F21" s="74"/>
      <c r="G21" s="41">
        <f>SUM(G16:G20)</f>
        <v>1359.8</v>
      </c>
      <c r="H21" s="147"/>
      <c r="I21" s="41">
        <v>1684.1999999999998</v>
      </c>
      <c r="J21" s="151"/>
      <c r="K21" s="41">
        <v>1684.1999999999998</v>
      </c>
    </row>
    <row r="22" spans="1:11" ht="12" hidden="1" customHeight="1">
      <c r="C22" s="78"/>
      <c r="D22" s="78"/>
      <c r="E22" s="27"/>
      <c r="F22" s="78"/>
      <c r="G22" s="32"/>
      <c r="H22" s="148"/>
      <c r="I22" s="32"/>
      <c r="J22" s="151"/>
      <c r="K22" s="32"/>
    </row>
    <row r="23" spans="1:11" ht="12" hidden="1" customHeight="1">
      <c r="C23" s="81" t="s">
        <v>45</v>
      </c>
      <c r="D23" s="78"/>
      <c r="E23" s="27">
        <v>9</v>
      </c>
      <c r="F23" s="74"/>
      <c r="G23" s="41">
        <v>0</v>
      </c>
      <c r="H23" s="147"/>
      <c r="I23" s="41">
        <v>0</v>
      </c>
      <c r="J23" s="151"/>
      <c r="K23" s="41">
        <v>0</v>
      </c>
    </row>
    <row r="24" spans="1:11" ht="12" customHeight="1">
      <c r="C24" s="82"/>
      <c r="D24" s="78"/>
      <c r="E24" s="27"/>
      <c r="F24" s="74"/>
      <c r="G24" s="32"/>
      <c r="H24" s="147"/>
      <c r="I24" s="32"/>
      <c r="J24" s="151"/>
      <c r="K24" s="32"/>
    </row>
    <row r="25" spans="1:11" ht="12" customHeight="1">
      <c r="C25" s="229" t="s">
        <v>79</v>
      </c>
      <c r="D25" s="137"/>
      <c r="E25" s="135"/>
      <c r="F25" s="84"/>
      <c r="G25" s="228">
        <f>+G23+G21+G15</f>
        <v>1792.8</v>
      </c>
      <c r="H25" s="149"/>
      <c r="I25" s="228">
        <v>2093.7999999999997</v>
      </c>
      <c r="J25" s="151"/>
      <c r="K25" s="228">
        <v>2093.7999999999997</v>
      </c>
    </row>
    <row r="26" spans="1:11" ht="12" customHeight="1">
      <c r="C26" s="78"/>
      <c r="D26" s="80"/>
      <c r="E26" s="27"/>
      <c r="F26" s="79"/>
      <c r="G26" s="85"/>
      <c r="H26" s="147"/>
      <c r="I26" s="85"/>
      <c r="J26" s="151"/>
      <c r="K26" s="85"/>
    </row>
    <row r="27" spans="1:11" ht="12" customHeight="1">
      <c r="C27" s="108" t="s">
        <v>46</v>
      </c>
      <c r="D27" s="80"/>
      <c r="E27" s="138"/>
      <c r="F27" s="79"/>
      <c r="G27" s="38"/>
      <c r="H27" s="147"/>
      <c r="I27" s="38"/>
      <c r="J27" s="151"/>
      <c r="K27" s="38"/>
    </row>
    <row r="28" spans="1:11" ht="12" customHeight="1">
      <c r="A28" s="9"/>
      <c r="C28" s="80" t="s">
        <v>216</v>
      </c>
      <c r="D28" s="80"/>
      <c r="E28" s="139">
        <v>11</v>
      </c>
      <c r="F28" s="79"/>
      <c r="G28" s="38">
        <v>162.6</v>
      </c>
      <c r="H28" s="147"/>
      <c r="I28" s="38">
        <v>1150.4000000000001</v>
      </c>
      <c r="J28" s="151"/>
      <c r="K28" s="38">
        <v>1150.4000000000001</v>
      </c>
    </row>
    <row r="29" spans="1:11" ht="12" customHeight="1">
      <c r="A29" s="9"/>
      <c r="C29" s="80" t="s">
        <v>188</v>
      </c>
      <c r="D29" s="80"/>
      <c r="E29" s="139">
        <v>11</v>
      </c>
      <c r="F29" s="79"/>
      <c r="G29" s="38">
        <v>35.9</v>
      </c>
      <c r="H29" s="147"/>
      <c r="I29" s="38">
        <v>40.1</v>
      </c>
      <c r="J29" s="151"/>
      <c r="K29" s="38">
        <v>40.1</v>
      </c>
    </row>
    <row r="30" spans="1:11" ht="12" customHeight="1">
      <c r="A30" s="9"/>
      <c r="C30" s="79" t="s">
        <v>47</v>
      </c>
      <c r="D30" s="80"/>
      <c r="E30" s="138"/>
      <c r="F30" s="79"/>
      <c r="G30" s="38">
        <v>45.3</v>
      </c>
      <c r="H30" s="147"/>
      <c r="I30" s="38">
        <v>31.2</v>
      </c>
      <c r="J30" s="151"/>
      <c r="K30" s="38">
        <v>31.2</v>
      </c>
    </row>
    <row r="31" spans="1:11" ht="12" customHeight="1">
      <c r="C31" s="79" t="s">
        <v>48</v>
      </c>
      <c r="D31" s="80"/>
      <c r="E31" s="138"/>
      <c r="F31" s="79"/>
      <c r="G31" s="38">
        <v>80.5</v>
      </c>
      <c r="H31" s="147"/>
      <c r="I31" s="38">
        <v>95.5</v>
      </c>
      <c r="J31" s="151"/>
      <c r="K31" s="38">
        <v>95.5</v>
      </c>
    </row>
    <row r="32" spans="1:11" ht="12" customHeight="1">
      <c r="C32" s="80" t="s">
        <v>49</v>
      </c>
      <c r="D32" s="80"/>
      <c r="E32" s="138"/>
      <c r="F32" s="80"/>
      <c r="G32" s="38">
        <v>123.4</v>
      </c>
      <c r="H32" s="147"/>
      <c r="I32" s="38">
        <v>188.6</v>
      </c>
      <c r="J32" s="151"/>
      <c r="K32" s="38">
        <v>188.6</v>
      </c>
    </row>
    <row r="33" spans="3:11" ht="12" customHeight="1">
      <c r="C33" s="74" t="s">
        <v>50</v>
      </c>
      <c r="D33" s="78"/>
      <c r="E33" s="27"/>
      <c r="F33" s="74"/>
      <c r="G33" s="32">
        <v>16.7</v>
      </c>
      <c r="H33" s="147"/>
      <c r="I33" s="32">
        <v>13.7</v>
      </c>
      <c r="J33" s="151"/>
      <c r="K33" s="32">
        <v>13.7</v>
      </c>
    </row>
    <row r="34" spans="3:11" ht="12" customHeight="1">
      <c r="C34" s="82" t="s">
        <v>211</v>
      </c>
      <c r="D34" s="80"/>
      <c r="E34" s="27"/>
      <c r="F34" s="79"/>
      <c r="G34" s="41">
        <f>SUM(G28:G33)</f>
        <v>464.40000000000003</v>
      </c>
      <c r="H34" s="147"/>
      <c r="I34" s="41">
        <v>1519.5</v>
      </c>
      <c r="J34" s="151"/>
      <c r="K34" s="41">
        <v>1519.5</v>
      </c>
    </row>
    <row r="35" spans="3:11" ht="12" customHeight="1">
      <c r="C35" s="80" t="s">
        <v>216</v>
      </c>
      <c r="D35" s="80"/>
      <c r="E35" s="136">
        <v>11</v>
      </c>
      <c r="F35" s="79"/>
      <c r="G35" s="38">
        <v>973.5</v>
      </c>
      <c r="H35" s="38"/>
      <c r="I35" s="38">
        <v>0</v>
      </c>
      <c r="J35" s="38"/>
      <c r="K35" s="38">
        <v>0</v>
      </c>
    </row>
    <row r="36" spans="3:11" ht="12" customHeight="1">
      <c r="C36" s="80" t="s">
        <v>188</v>
      </c>
      <c r="E36" s="136">
        <v>11</v>
      </c>
      <c r="G36" s="38">
        <v>79</v>
      </c>
      <c r="H36" s="38"/>
      <c r="I36" s="38">
        <v>118.5</v>
      </c>
      <c r="J36" s="38"/>
      <c r="K36" s="38">
        <v>118.5</v>
      </c>
    </row>
    <row r="37" spans="3:11" ht="12" customHeight="1">
      <c r="C37" s="80" t="s">
        <v>51</v>
      </c>
      <c r="D37" s="80"/>
      <c r="E37" s="27"/>
      <c r="F37" s="79"/>
      <c r="G37" s="38">
        <v>0.1</v>
      </c>
      <c r="H37" s="147"/>
      <c r="I37" s="38">
        <v>0.1</v>
      </c>
      <c r="J37" s="151"/>
      <c r="K37" s="38">
        <v>0.1</v>
      </c>
    </row>
    <row r="38" spans="3:11" ht="12" customHeight="1">
      <c r="C38" s="79" t="s">
        <v>181</v>
      </c>
      <c r="D38" s="80"/>
      <c r="E38" s="27"/>
      <c r="F38" s="79"/>
      <c r="G38" s="38">
        <v>30.7</v>
      </c>
      <c r="H38" s="147"/>
      <c r="I38" s="38">
        <v>59.3</v>
      </c>
      <c r="J38" s="151"/>
      <c r="K38" s="38">
        <v>59.3</v>
      </c>
    </row>
    <row r="39" spans="3:11" ht="12" customHeight="1">
      <c r="C39" s="81" t="s">
        <v>212</v>
      </c>
      <c r="D39" s="80"/>
      <c r="E39" s="27"/>
      <c r="F39" s="79"/>
      <c r="G39" s="41">
        <f>SUM(G35:G38)</f>
        <v>1083.3</v>
      </c>
      <c r="H39" s="147"/>
      <c r="I39" s="41">
        <v>177.89999999999998</v>
      </c>
      <c r="J39" s="151"/>
      <c r="K39" s="41">
        <v>177.89999999999998</v>
      </c>
    </row>
    <row r="40" spans="3:11" ht="12" customHeight="1">
      <c r="C40" s="74"/>
      <c r="D40" s="80"/>
      <c r="E40" s="27"/>
      <c r="F40" s="79"/>
      <c r="G40" s="32"/>
      <c r="H40" s="147"/>
      <c r="I40" s="32"/>
      <c r="J40" s="151"/>
      <c r="K40" s="32"/>
    </row>
    <row r="41" spans="3:11" ht="12" customHeight="1">
      <c r="C41" s="78" t="s">
        <v>52</v>
      </c>
      <c r="D41" s="80"/>
      <c r="E41" s="27"/>
      <c r="F41" s="79"/>
      <c r="J41" s="9"/>
    </row>
    <row r="42" spans="3:11" ht="12" customHeight="1">
      <c r="C42" s="78" t="s">
        <v>287</v>
      </c>
      <c r="D42" s="80"/>
      <c r="E42" s="27"/>
      <c r="F42" s="79"/>
      <c r="G42" s="32">
        <f>+Equity!E24</f>
        <v>158.86758799999998</v>
      </c>
      <c r="H42" s="147"/>
      <c r="I42" s="32">
        <v>154.19999999999999</v>
      </c>
      <c r="J42" s="151"/>
      <c r="K42" s="32">
        <v>154.19999999999999</v>
      </c>
    </row>
    <row r="43" spans="3:11" ht="12" customHeight="1">
      <c r="C43" s="83" t="s">
        <v>53</v>
      </c>
      <c r="D43" s="80"/>
      <c r="E43" s="27"/>
      <c r="F43" s="80"/>
      <c r="G43" s="33">
        <f>+Equity!G24</f>
        <v>933.25533900000005</v>
      </c>
      <c r="H43" s="147"/>
      <c r="I43" s="33">
        <v>929.1</v>
      </c>
      <c r="J43" s="151"/>
      <c r="K43" s="33">
        <v>929.1</v>
      </c>
    </row>
    <row r="44" spans="3:11" ht="12" customHeight="1">
      <c r="C44" s="78" t="s">
        <v>54</v>
      </c>
      <c r="D44" s="80"/>
      <c r="E44" s="27"/>
      <c r="F44" s="80"/>
      <c r="G44" s="32">
        <f>SUM(G42:G43)</f>
        <v>1092.1229270000001</v>
      </c>
      <c r="H44" s="147"/>
      <c r="I44" s="32">
        <v>1083.3</v>
      </c>
      <c r="J44" s="151"/>
      <c r="K44" s="32">
        <v>1083.3</v>
      </c>
    </row>
    <row r="45" spans="3:11" ht="12" customHeight="1">
      <c r="C45" s="78" t="s">
        <v>55</v>
      </c>
      <c r="D45" s="80"/>
      <c r="E45" s="27"/>
      <c r="F45" s="80"/>
      <c r="G45" s="32">
        <f>+Equity!I24</f>
        <v>-840.25317588720429</v>
      </c>
      <c r="H45" s="147"/>
      <c r="I45" s="32">
        <v>-675.6</v>
      </c>
      <c r="J45" s="151"/>
      <c r="K45" s="32">
        <v>-675.6</v>
      </c>
    </row>
    <row r="46" spans="3:11" ht="12" customHeight="1">
      <c r="C46" s="78" t="s">
        <v>56</v>
      </c>
      <c r="D46" s="80"/>
      <c r="E46" s="27"/>
      <c r="F46" s="80"/>
      <c r="G46" s="32">
        <f>+Equity!K24</f>
        <v>-6.7411330000000005</v>
      </c>
      <c r="H46" s="147"/>
      <c r="I46" s="32">
        <v>-11.299999999999999</v>
      </c>
      <c r="J46" s="151"/>
      <c r="K46" s="32">
        <v>-11.299999999999999</v>
      </c>
    </row>
    <row r="47" spans="3:11" ht="12" customHeight="1">
      <c r="C47" s="82" t="s">
        <v>213</v>
      </c>
      <c r="D47" s="80"/>
      <c r="E47" s="136"/>
      <c r="F47" s="79"/>
      <c r="G47" s="41">
        <f>SUM(G44:G46)</f>
        <v>245.12861811279583</v>
      </c>
      <c r="H47" s="80"/>
      <c r="I47" s="41">
        <v>396.39999999999992</v>
      </c>
      <c r="J47" s="151"/>
      <c r="K47" s="41">
        <v>396.39999999999992</v>
      </c>
    </row>
    <row r="48" spans="3:11" ht="12" customHeight="1">
      <c r="C48" s="229" t="s">
        <v>156</v>
      </c>
      <c r="D48" s="137"/>
      <c r="E48" s="135"/>
      <c r="F48" s="84"/>
      <c r="G48" s="228">
        <f>+G47+G39+G34</f>
        <v>1792.828618112796</v>
      </c>
      <c r="H48" s="149"/>
      <c r="I48" s="228">
        <v>2093.8000000000002</v>
      </c>
      <c r="J48" s="151"/>
      <c r="K48" s="228">
        <v>2093.8000000000002</v>
      </c>
    </row>
    <row r="49" spans="3:11" ht="12" customHeight="1">
      <c r="C49" s="146"/>
      <c r="D49" s="151"/>
      <c r="E49" s="151"/>
      <c r="F49" s="146"/>
      <c r="G49" s="146"/>
      <c r="H49" s="146"/>
      <c r="I49" s="146"/>
      <c r="J49" s="146"/>
      <c r="K49" s="146"/>
    </row>
    <row r="50" spans="3:11" ht="12" customHeight="1"/>
    <row r="51" spans="3:11" ht="12" customHeight="1"/>
    <row r="52" spans="3:11" ht="12" customHeight="1"/>
    <row r="53" spans="3:11" ht="12" customHeight="1"/>
    <row r="56" spans="3:11">
      <c r="C56" s="2"/>
    </row>
    <row r="57" spans="3:11">
      <c r="C57" s="2"/>
    </row>
    <row r="58" spans="3:11">
      <c r="C58" s="7"/>
    </row>
    <row r="59" spans="3:11">
      <c r="C59" s="2"/>
    </row>
    <row r="62" spans="3:11">
      <c r="C62" s="2"/>
    </row>
    <row r="63" spans="3:11">
      <c r="C63" s="2"/>
    </row>
    <row r="64" spans="3:11">
      <c r="C64" s="7"/>
    </row>
    <row r="65" spans="3:3">
      <c r="C65" s="2"/>
    </row>
  </sheetData>
  <mergeCells count="1">
    <mergeCell ref="C4:K4"/>
  </mergeCells>
  <hyperlinks>
    <hyperlink ref="A1" location="Index" display="Return to Index" xr:uid="{00000000-0004-0000-0A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/>
  <dimension ref="C1:O25"/>
  <sheetViews>
    <sheetView showGridLines="0" workbookViewId="0">
      <selection activeCell="A27" sqref="A27"/>
    </sheetView>
  </sheetViews>
  <sheetFormatPr defaultRowHeight="1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5" max="15" width="12.7109375" bestFit="1" customWidth="1"/>
  </cols>
  <sheetData>
    <row r="1" spans="3:15" ht="12" customHeight="1"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3:15" ht="12" customHeight="1"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</row>
    <row r="3" spans="3:15" ht="12" customHeight="1"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3:15" ht="18.75" customHeight="1">
      <c r="C4" s="271" t="s">
        <v>60</v>
      </c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3:15" ht="12" customHeight="1" thickBot="1">
      <c r="C5" s="18"/>
      <c r="D5" s="18"/>
      <c r="E5" s="18"/>
      <c r="F5" s="19"/>
      <c r="G5" s="20"/>
      <c r="H5" s="20"/>
      <c r="I5" s="20"/>
      <c r="J5" s="87"/>
      <c r="K5" s="87"/>
      <c r="L5" s="73"/>
      <c r="M5" s="73"/>
    </row>
    <row r="6" spans="3:15" ht="12" customHeight="1">
      <c r="C6" s="72"/>
      <c r="D6" s="72"/>
      <c r="E6" s="100"/>
      <c r="F6" s="100"/>
      <c r="G6" s="100"/>
      <c r="H6" s="100"/>
      <c r="I6" s="100"/>
      <c r="J6" s="100"/>
      <c r="K6" s="100"/>
      <c r="L6" s="100"/>
      <c r="M6" s="100"/>
    </row>
    <row r="7" spans="3:15" ht="12" customHeight="1">
      <c r="C7" s="72"/>
      <c r="D7" s="72"/>
      <c r="E7" s="100"/>
      <c r="F7" s="100"/>
      <c r="G7" s="100"/>
      <c r="H7" s="100"/>
      <c r="I7" s="100"/>
      <c r="J7" s="100"/>
      <c r="K7" s="100"/>
      <c r="L7" s="100"/>
      <c r="M7" s="100"/>
    </row>
    <row r="8" spans="3:15" ht="12" customHeight="1">
      <c r="C8" s="91" t="s">
        <v>292</v>
      </c>
      <c r="D8" s="90"/>
      <c r="E8" s="105"/>
      <c r="F8" s="105"/>
      <c r="G8" s="105"/>
      <c r="H8" s="105"/>
      <c r="I8" s="105"/>
      <c r="J8" s="105"/>
      <c r="K8" s="105"/>
      <c r="L8" s="105"/>
      <c r="M8" s="105"/>
    </row>
    <row r="9" spans="3:15" ht="12" customHeight="1">
      <c r="C9" s="92" t="s">
        <v>4</v>
      </c>
      <c r="D9" s="207"/>
      <c r="E9" s="274" t="s">
        <v>61</v>
      </c>
      <c r="F9" s="274"/>
      <c r="G9" s="274"/>
      <c r="H9" s="274"/>
      <c r="I9" s="274"/>
      <c r="J9" s="274"/>
      <c r="K9" s="274"/>
      <c r="L9" s="88"/>
      <c r="M9" s="88"/>
    </row>
    <row r="10" spans="3:15" ht="12" customHeight="1">
      <c r="C10" s="93"/>
      <c r="D10" s="208"/>
      <c r="E10" s="94" t="s">
        <v>62</v>
      </c>
      <c r="F10" s="95"/>
      <c r="G10" s="94" t="s">
        <v>63</v>
      </c>
      <c r="H10" s="21"/>
      <c r="I10" s="94"/>
      <c r="J10" s="94" t="s">
        <v>4</v>
      </c>
      <c r="K10" s="95" t="s">
        <v>64</v>
      </c>
      <c r="L10" s="95"/>
      <c r="M10" s="95"/>
    </row>
    <row r="11" spans="3:15" ht="12" customHeight="1">
      <c r="C11" s="93"/>
      <c r="D11" s="208"/>
      <c r="E11" s="96" t="s">
        <v>65</v>
      </c>
      <c r="F11" s="95"/>
      <c r="G11" s="94" t="s">
        <v>66</v>
      </c>
      <c r="H11" s="21"/>
      <c r="I11" s="94" t="s">
        <v>67</v>
      </c>
      <c r="J11" s="94" t="s">
        <v>4</v>
      </c>
      <c r="K11" s="95" t="s">
        <v>68</v>
      </c>
      <c r="L11" s="95"/>
      <c r="M11" s="95" t="s">
        <v>69</v>
      </c>
    </row>
    <row r="12" spans="3:15" ht="12" customHeight="1">
      <c r="C12" s="89" t="s">
        <v>70</v>
      </c>
      <c r="D12" s="209"/>
      <c r="E12" s="97" t="s">
        <v>71</v>
      </c>
      <c r="F12" s="99"/>
      <c r="G12" s="97" t="s">
        <v>65</v>
      </c>
      <c r="H12" s="99"/>
      <c r="I12" s="23" t="s">
        <v>72</v>
      </c>
      <c r="J12" s="98" t="s">
        <v>4</v>
      </c>
      <c r="K12" s="97" t="s">
        <v>73</v>
      </c>
      <c r="L12" s="99"/>
      <c r="M12" s="97" t="s">
        <v>74</v>
      </c>
      <c r="O12" s="203"/>
    </row>
    <row r="13" spans="3:15" ht="12" customHeight="1">
      <c r="C13" s="72" t="s">
        <v>293</v>
      </c>
      <c r="D13" s="72"/>
      <c r="E13" s="101">
        <v>138.5</v>
      </c>
      <c r="F13" s="100">
        <v>0</v>
      </c>
      <c r="G13" s="101">
        <v>852.5</v>
      </c>
      <c r="H13" s="101">
        <v>0</v>
      </c>
      <c r="I13" s="101">
        <v>-346.5</v>
      </c>
      <c r="J13" s="101">
        <v>0</v>
      </c>
      <c r="K13" s="101">
        <v>-7.4</v>
      </c>
      <c r="L13" s="100"/>
      <c r="M13" s="100">
        <v>637.1</v>
      </c>
      <c r="O13" s="203"/>
    </row>
    <row r="14" spans="3:15" ht="12" customHeight="1">
      <c r="C14" s="68" t="s">
        <v>75</v>
      </c>
      <c r="D14" s="12"/>
      <c r="E14" s="103">
        <v>0</v>
      </c>
      <c r="F14" s="103"/>
      <c r="G14" s="103">
        <v>0</v>
      </c>
      <c r="H14" s="103"/>
      <c r="I14" s="103">
        <f>+'IS and OCI'!M25</f>
        <v>-321.54128588720425</v>
      </c>
      <c r="J14" s="103"/>
      <c r="K14" s="103">
        <v>0</v>
      </c>
      <c r="L14" s="103"/>
      <c r="M14" s="103">
        <f>SUM(E14:K14)</f>
        <v>-321.54128588720425</v>
      </c>
    </row>
    <row r="15" spans="3:15" ht="12" customHeight="1">
      <c r="C15" s="68" t="s">
        <v>76</v>
      </c>
      <c r="D15" s="12"/>
      <c r="E15" s="103">
        <v>0</v>
      </c>
      <c r="F15" s="103"/>
      <c r="G15" s="103">
        <v>0</v>
      </c>
      <c r="H15" s="103"/>
      <c r="I15" s="103">
        <v>-7.6</v>
      </c>
      <c r="J15" s="103"/>
      <c r="K15" s="103">
        <v>-3.9</v>
      </c>
      <c r="L15" s="103"/>
      <c r="M15" s="103">
        <f>SUM(E15:K15)</f>
        <v>-11.5</v>
      </c>
    </row>
    <row r="16" spans="3:15" ht="12" customHeight="1">
      <c r="C16" s="68" t="s">
        <v>247</v>
      </c>
      <c r="D16" s="12"/>
      <c r="E16" s="103">
        <v>15.7</v>
      </c>
      <c r="F16" s="103"/>
      <c r="G16" s="103">
        <v>73.7</v>
      </c>
      <c r="H16" s="103"/>
      <c r="I16" s="103">
        <v>0</v>
      </c>
      <c r="J16" s="103"/>
      <c r="K16" s="103">
        <v>0</v>
      </c>
      <c r="L16" s="103"/>
      <c r="M16" s="103">
        <f>SUM(E16:K16)</f>
        <v>89.4</v>
      </c>
    </row>
    <row r="17" spans="3:15" ht="12" customHeight="1">
      <c r="C17" s="60" t="s">
        <v>77</v>
      </c>
      <c r="D17" s="12"/>
      <c r="E17" s="103">
        <v>0</v>
      </c>
      <c r="F17" s="103"/>
      <c r="G17" s="103">
        <v>3.1</v>
      </c>
      <c r="H17" s="103" t="s">
        <v>4</v>
      </c>
      <c r="I17" s="103">
        <v>0</v>
      </c>
      <c r="J17" s="103"/>
      <c r="K17" s="103">
        <v>0</v>
      </c>
      <c r="L17" s="103"/>
      <c r="M17" s="103">
        <f>SUM(E17:K17)</f>
        <v>3.1</v>
      </c>
    </row>
    <row r="18" spans="3:15" ht="12" customHeight="1">
      <c r="C18" s="60" t="s">
        <v>78</v>
      </c>
      <c r="D18" s="12"/>
      <c r="E18" s="103">
        <v>0</v>
      </c>
      <c r="F18" s="103"/>
      <c r="G18" s="103">
        <v>-0.2</v>
      </c>
      <c r="H18" s="103"/>
      <c r="I18" s="103">
        <v>0</v>
      </c>
      <c r="J18" s="103"/>
      <c r="K18" s="103">
        <v>0</v>
      </c>
      <c r="L18" s="103"/>
      <c r="M18" s="103">
        <f>SUM(E18:K18)</f>
        <v>-0.2</v>
      </c>
      <c r="O18" s="203"/>
    </row>
    <row r="19" spans="3:15" ht="12" customHeight="1">
      <c r="C19" s="63" t="s">
        <v>294</v>
      </c>
      <c r="D19" s="72"/>
      <c r="E19" s="104">
        <f>SUM(E13:E18)</f>
        <v>154.19999999999999</v>
      </c>
      <c r="F19" s="104"/>
      <c r="G19" s="104">
        <f>SUM(G13:G18)</f>
        <v>929.1</v>
      </c>
      <c r="H19" s="104"/>
      <c r="I19" s="104">
        <f>SUM(I13:I18)</f>
        <v>-675.64128588720428</v>
      </c>
      <c r="J19" s="104"/>
      <c r="K19" s="104">
        <f>SUM(K13:K18)</f>
        <v>-11.3</v>
      </c>
      <c r="L19" s="104"/>
      <c r="M19" s="104">
        <f>SUM(M13:M18)</f>
        <v>396.35871411279578</v>
      </c>
    </row>
    <row r="20" spans="3:15" ht="12" customHeight="1">
      <c r="C20" s="68" t="s">
        <v>75</v>
      </c>
      <c r="D20" s="210"/>
      <c r="E20" s="103">
        <v>0</v>
      </c>
      <c r="F20" s="103"/>
      <c r="G20" s="103">
        <v>0</v>
      </c>
      <c r="H20" s="103"/>
      <c r="I20" s="103">
        <f>ROUND(+'IS and OCI'!K25,1)</f>
        <v>-179.4</v>
      </c>
      <c r="J20" s="103"/>
      <c r="K20" s="103">
        <v>0</v>
      </c>
      <c r="L20" s="103"/>
      <c r="M20" s="103">
        <f>SUM(E20:K20)</f>
        <v>-179.4</v>
      </c>
    </row>
    <row r="21" spans="3:15" ht="12" customHeight="1">
      <c r="C21" s="68" t="s">
        <v>76</v>
      </c>
      <c r="D21" s="210"/>
      <c r="E21" s="103">
        <v>0</v>
      </c>
      <c r="F21" s="103"/>
      <c r="G21" s="103">
        <v>0</v>
      </c>
      <c r="H21" s="103"/>
      <c r="I21" s="103">
        <f>+'IS and OCI'!K28</f>
        <v>14.78811</v>
      </c>
      <c r="J21" s="103"/>
      <c r="K21" s="103">
        <f>+'IS and OCI'!K29</f>
        <v>4.5588670000000002</v>
      </c>
      <c r="L21" s="103"/>
      <c r="M21" s="103">
        <f>SUM(E21:K21)</f>
        <v>19.346976999999999</v>
      </c>
    </row>
    <row r="22" spans="3:15" ht="12" customHeight="1">
      <c r="C22" s="68" t="s">
        <v>278</v>
      </c>
      <c r="D22" s="210"/>
      <c r="E22" s="103">
        <f>4667588/1000000</f>
        <v>4.6675880000000003</v>
      </c>
      <c r="F22" s="103"/>
      <c r="G22" s="103">
        <f>1655339/1000000</f>
        <v>1.6553389999999999</v>
      </c>
      <c r="H22" s="103"/>
      <c r="I22" s="103">
        <v>0</v>
      </c>
      <c r="J22" s="103"/>
      <c r="K22" s="103">
        <v>0</v>
      </c>
      <c r="L22" s="103"/>
      <c r="M22" s="103">
        <f>SUM(E22:K22)</f>
        <v>6.322927</v>
      </c>
    </row>
    <row r="23" spans="3:15" ht="14.25" customHeight="1">
      <c r="C23" s="60" t="s">
        <v>77</v>
      </c>
      <c r="D23" s="210"/>
      <c r="E23" s="103">
        <v>0</v>
      </c>
      <c r="F23" s="103"/>
      <c r="G23" s="103">
        <v>2.5</v>
      </c>
      <c r="H23" s="103"/>
      <c r="I23" s="189">
        <v>0</v>
      </c>
      <c r="J23" s="103"/>
      <c r="K23" s="103">
        <v>0</v>
      </c>
      <c r="L23" s="103"/>
      <c r="M23" s="103">
        <f t="shared" ref="M23" si="0">SUM(E23:K23)</f>
        <v>2.5</v>
      </c>
    </row>
    <row r="24" spans="3:15" ht="12" customHeight="1">
      <c r="C24" s="63" t="s">
        <v>295</v>
      </c>
      <c r="D24" s="12"/>
      <c r="E24" s="104">
        <f>SUM(E19:E23)</f>
        <v>158.86758799999998</v>
      </c>
      <c r="F24" s="104"/>
      <c r="G24" s="104">
        <f>SUM(G19:G23)</f>
        <v>933.25533900000005</v>
      </c>
      <c r="H24" s="104"/>
      <c r="I24" s="104">
        <f>SUM(I19:I23)</f>
        <v>-840.25317588720429</v>
      </c>
      <c r="J24" s="104"/>
      <c r="K24" s="104">
        <f>SUM(K19:K23)</f>
        <v>-6.7411330000000005</v>
      </c>
      <c r="L24" s="104"/>
      <c r="M24" s="104">
        <f>SUM(M19:M23)</f>
        <v>245.12861811279578</v>
      </c>
    </row>
    <row r="25" spans="3:15" ht="12" customHeight="1">
      <c r="C25" s="60"/>
      <c r="D25" s="12"/>
      <c r="F25" s="12"/>
      <c r="H25" s="12"/>
      <c r="J25" s="12"/>
    </row>
  </sheetData>
  <mergeCells count="2">
    <mergeCell ref="C4:M4"/>
    <mergeCell ref="E9:K9"/>
  </mergeCells>
  <pageMargins left="0.7" right="0.7" top="0.75" bottom="0.75" header="0.3" footer="0.3"/>
  <pageSetup paperSize="9" orientation="portrait" r:id="rId1"/>
  <ignoredErrors>
    <ignoredError sqref="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/>
  <dimension ref="A1:P39"/>
  <sheetViews>
    <sheetView showGridLines="0" zoomScale="90" zoomScaleNormal="90" workbookViewId="0">
      <selection activeCell="I39" sqref="I39:J39"/>
    </sheetView>
  </sheetViews>
  <sheetFormatPr defaultRowHeight="15"/>
  <cols>
    <col min="3" max="3" width="81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hidden="1" customWidth="1"/>
    <col min="13" max="13" width="10.7109375" hidden="1" customWidth="1"/>
  </cols>
  <sheetData>
    <row r="1" spans="1:16" s="9" customFormat="1" ht="12" customHeight="1">
      <c r="A1" s="166"/>
    </row>
    <row r="2" spans="1:16" s="9" customFormat="1" ht="18.75" customHeight="1">
      <c r="A2" s="166"/>
      <c r="C2" s="271" t="s">
        <v>174</v>
      </c>
      <c r="D2" s="271"/>
      <c r="E2" s="271"/>
      <c r="F2" s="271"/>
      <c r="G2" s="271"/>
      <c r="H2" s="271"/>
      <c r="I2" s="271"/>
      <c r="J2" s="271"/>
      <c r="K2" s="271"/>
      <c r="L2" s="271"/>
      <c r="M2" s="271"/>
    </row>
    <row r="3" spans="1:16" ht="12" customHeight="1" thickBo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6" ht="12" customHeight="1">
      <c r="C4" s="21"/>
      <c r="D4" s="21"/>
      <c r="E4" s="275" t="s">
        <v>8</v>
      </c>
      <c r="F4" s="275"/>
      <c r="G4" s="275"/>
      <c r="H4" s="21"/>
      <c r="I4" s="21"/>
      <c r="J4" s="21" t="s">
        <v>121</v>
      </c>
      <c r="K4" s="21"/>
      <c r="L4" s="21"/>
      <c r="M4" s="4" t="s">
        <v>121</v>
      </c>
    </row>
    <row r="5" spans="1:16" ht="12" customHeight="1">
      <c r="C5" s="21"/>
      <c r="D5" s="22"/>
      <c r="E5" s="270" t="s">
        <v>0</v>
      </c>
      <c r="F5" s="270"/>
      <c r="G5" s="270"/>
      <c r="H5" s="22"/>
      <c r="I5" s="23"/>
      <c r="J5" s="23" t="s">
        <v>0</v>
      </c>
      <c r="K5" s="23"/>
      <c r="L5" s="21"/>
      <c r="M5" s="59" t="s">
        <v>0</v>
      </c>
    </row>
    <row r="6" spans="1:16" ht="12" customHeight="1">
      <c r="B6" s="9"/>
      <c r="C6" s="225" t="s">
        <v>9</v>
      </c>
      <c r="D6" s="24"/>
      <c r="E6" s="226">
        <v>2021</v>
      </c>
      <c r="F6" s="226"/>
      <c r="G6" s="226">
        <v>2020</v>
      </c>
      <c r="H6" s="27"/>
      <c r="I6" s="226">
        <v>2021</v>
      </c>
      <c r="J6" s="226"/>
      <c r="K6" s="226">
        <v>2020</v>
      </c>
      <c r="L6" s="27"/>
      <c r="M6" s="224">
        <v>2020</v>
      </c>
    </row>
    <row r="7" spans="1:16" ht="12" customHeight="1">
      <c r="B7" s="9"/>
      <c r="C7" s="163" t="s">
        <v>21</v>
      </c>
      <c r="E7" s="103">
        <f>'IS and OCI'!G23</f>
        <v>-45.025219909999976</v>
      </c>
      <c r="F7" s="103"/>
      <c r="G7" s="103">
        <v>-52.87543335000003</v>
      </c>
      <c r="H7" s="103"/>
      <c r="I7" s="103">
        <f>+'IS and OCI'!K23</f>
        <v>-163.78398647000003</v>
      </c>
      <c r="J7" s="103"/>
      <c r="K7" s="103">
        <v>-306.44128588720434</v>
      </c>
      <c r="L7" s="103"/>
      <c r="M7" s="103">
        <v>-306.44128588720434</v>
      </c>
      <c r="P7" s="206"/>
    </row>
    <row r="8" spans="1:16" ht="12" customHeight="1">
      <c r="B8" s="9"/>
      <c r="C8" s="164" t="s">
        <v>231</v>
      </c>
      <c r="E8" s="103">
        <f>-'IS and OCI'!G14-'IS and OCI'!G15-'IS and OCI'!G16</f>
        <v>151.1</v>
      </c>
      <c r="F8" s="103"/>
      <c r="G8" s="103">
        <v>178.4</v>
      </c>
      <c r="H8" s="103"/>
      <c r="I8" s="103">
        <v>494.5</v>
      </c>
      <c r="J8" s="103"/>
      <c r="K8" s="103">
        <v>463.1</v>
      </c>
      <c r="L8" s="103"/>
      <c r="M8" s="103">
        <v>463.1</v>
      </c>
      <c r="P8" s="206"/>
    </row>
    <row r="9" spans="1:16" ht="12" customHeight="1">
      <c r="B9" s="9"/>
      <c r="C9" s="164" t="s">
        <v>157</v>
      </c>
      <c r="E9" s="103">
        <f>-'IS and OCI'!G20</f>
        <v>-2.4</v>
      </c>
      <c r="F9" s="103"/>
      <c r="G9" s="103">
        <v>3.2</v>
      </c>
      <c r="H9" s="103"/>
      <c r="I9" s="103">
        <v>-1.0999999999999999</v>
      </c>
      <c r="J9" s="103"/>
      <c r="K9" s="103">
        <v>30</v>
      </c>
      <c r="L9" s="103"/>
      <c r="M9" s="103">
        <v>30</v>
      </c>
      <c r="P9" s="206"/>
    </row>
    <row r="10" spans="1:16" ht="12" customHeight="1">
      <c r="B10" s="9"/>
      <c r="C10" s="164" t="s">
        <v>19</v>
      </c>
      <c r="E10" s="103">
        <f>-'IS and OCI'!G21</f>
        <v>25.4</v>
      </c>
      <c r="F10" s="103"/>
      <c r="G10" s="103">
        <v>20.5</v>
      </c>
      <c r="H10" s="103"/>
      <c r="I10" s="103">
        <v>99.4</v>
      </c>
      <c r="J10" s="103"/>
      <c r="K10" s="103">
        <v>78.400000000000006</v>
      </c>
      <c r="L10" s="103"/>
      <c r="M10" s="103">
        <v>78.400000000000006</v>
      </c>
      <c r="P10" s="206"/>
    </row>
    <row r="11" spans="1:16" ht="12" customHeight="1">
      <c r="B11" s="9"/>
      <c r="C11" s="164" t="s">
        <v>158</v>
      </c>
      <c r="E11" s="103">
        <v>0.1</v>
      </c>
      <c r="F11" s="103"/>
      <c r="G11" s="103">
        <v>-0.3</v>
      </c>
      <c r="H11" s="103"/>
      <c r="I11" s="103">
        <v>-0.29999999999999993</v>
      </c>
      <c r="J11" s="103"/>
      <c r="K11" s="103">
        <v>0</v>
      </c>
      <c r="L11" s="103"/>
      <c r="M11" s="103">
        <v>0</v>
      </c>
      <c r="P11" s="206"/>
    </row>
    <row r="12" spans="1:16" ht="12" customHeight="1">
      <c r="B12" s="9"/>
      <c r="C12" s="164" t="s">
        <v>159</v>
      </c>
      <c r="E12" s="103">
        <v>-2.5</v>
      </c>
      <c r="F12" s="103"/>
      <c r="G12" s="103">
        <v>-8</v>
      </c>
      <c r="H12" s="103"/>
      <c r="I12" s="103">
        <v>-11.7</v>
      </c>
      <c r="J12" s="103"/>
      <c r="K12" s="103">
        <v>-26.799999999999997</v>
      </c>
      <c r="L12" s="103"/>
      <c r="M12" s="103">
        <v>-26.799999999999997</v>
      </c>
      <c r="P12" s="206"/>
    </row>
    <row r="13" spans="1:16" ht="12" customHeight="1">
      <c r="B13" s="9"/>
      <c r="C13" s="164" t="s">
        <v>160</v>
      </c>
      <c r="E13" s="103">
        <v>-4.4000000000000004</v>
      </c>
      <c r="F13" s="103"/>
      <c r="G13" s="103">
        <v>6.2</v>
      </c>
      <c r="H13" s="103"/>
      <c r="I13" s="103">
        <v>-0.80000000000000027</v>
      </c>
      <c r="J13" s="103"/>
      <c r="K13" s="103">
        <v>2.3000000000000007</v>
      </c>
      <c r="L13" s="103"/>
      <c r="M13" s="103">
        <v>2.3000000000000007</v>
      </c>
      <c r="P13" s="206"/>
    </row>
    <row r="14" spans="1:16" ht="12" customHeight="1">
      <c r="C14" s="164" t="s">
        <v>248</v>
      </c>
      <c r="E14" s="103">
        <v>-89.3</v>
      </c>
      <c r="F14" s="103"/>
      <c r="G14" s="103">
        <v>-86.3</v>
      </c>
      <c r="H14" s="103"/>
      <c r="I14" s="103">
        <v>-32.799999999999997</v>
      </c>
      <c r="J14" s="103"/>
      <c r="K14" s="103">
        <v>127.60000000000001</v>
      </c>
      <c r="L14" s="103"/>
      <c r="M14" s="103">
        <v>127.60000000000001</v>
      </c>
      <c r="P14" s="206"/>
    </row>
    <row r="15" spans="1:16" ht="12" customHeight="1">
      <c r="C15" s="164" t="s">
        <v>161</v>
      </c>
      <c r="E15" s="103">
        <v>-8.3000000000000007</v>
      </c>
      <c r="F15" s="103"/>
      <c r="G15" s="103">
        <v>6.1</v>
      </c>
      <c r="H15" s="103"/>
      <c r="I15" s="103">
        <v>-65.2</v>
      </c>
      <c r="J15" s="103"/>
      <c r="K15" s="103">
        <v>64.8</v>
      </c>
      <c r="L15" s="103"/>
      <c r="M15" s="103">
        <v>64.8</v>
      </c>
      <c r="P15" s="206"/>
    </row>
    <row r="16" spans="1:16" ht="12" customHeight="1">
      <c r="C16" s="164" t="s">
        <v>162</v>
      </c>
      <c r="E16" s="103">
        <v>12.2</v>
      </c>
      <c r="F16" s="103"/>
      <c r="G16" s="103">
        <v>-3.6</v>
      </c>
      <c r="H16" s="103"/>
      <c r="I16" s="103">
        <v>15.2</v>
      </c>
      <c r="J16" s="103"/>
      <c r="K16" s="103">
        <v>-23.1</v>
      </c>
      <c r="L16" s="103"/>
      <c r="M16" s="103">
        <v>-23.1</v>
      </c>
      <c r="P16" s="206"/>
    </row>
    <row r="17" spans="3:16" ht="12" customHeight="1">
      <c r="C17" s="164" t="s">
        <v>163</v>
      </c>
      <c r="E17" s="103">
        <v>4.5</v>
      </c>
      <c r="F17" s="103"/>
      <c r="G17" s="103">
        <v>-13.2</v>
      </c>
      <c r="H17" s="103"/>
      <c r="I17" s="103">
        <v>-5.5</v>
      </c>
      <c r="J17" s="103"/>
      <c r="K17" s="103">
        <v>-47.199999999999996</v>
      </c>
      <c r="L17" s="103"/>
      <c r="M17" s="103">
        <v>-47.199999999999996</v>
      </c>
      <c r="P17" s="206"/>
    </row>
    <row r="18" spans="3:16" ht="12" customHeight="1">
      <c r="C18" s="164" t="s">
        <v>164</v>
      </c>
      <c r="E18" s="103">
        <v>0.6</v>
      </c>
      <c r="F18" s="103"/>
      <c r="G18" s="103">
        <v>7</v>
      </c>
      <c r="H18" s="103"/>
      <c r="I18" s="103">
        <v>-1.2999999999999998</v>
      </c>
      <c r="J18" s="103"/>
      <c r="K18" s="103">
        <v>3.8</v>
      </c>
      <c r="L18" s="103"/>
      <c r="M18" s="103">
        <v>3.8</v>
      </c>
      <c r="P18" s="206"/>
    </row>
    <row r="19" spans="3:16" ht="12" customHeight="1">
      <c r="C19" s="165" t="s">
        <v>116</v>
      </c>
      <c r="E19" s="104">
        <f>SUM(E7:E18)</f>
        <v>41.97478009000001</v>
      </c>
      <c r="F19" s="103"/>
      <c r="G19" s="104">
        <v>57.124566649999934</v>
      </c>
      <c r="H19" s="103"/>
      <c r="I19" s="104">
        <f>SUM(I7:I18)</f>
        <v>326.61601352999986</v>
      </c>
      <c r="J19" s="103"/>
      <c r="K19" s="104">
        <v>366.45871411279569</v>
      </c>
      <c r="L19" s="103"/>
      <c r="M19" s="104">
        <v>366.45871411279569</v>
      </c>
      <c r="P19" s="206"/>
    </row>
    <row r="20" spans="3:16" ht="12" customHeight="1">
      <c r="C20" s="164" t="s">
        <v>165</v>
      </c>
      <c r="E20" s="103">
        <v>-23.3</v>
      </c>
      <c r="F20" s="103"/>
      <c r="G20" s="103">
        <v>-33</v>
      </c>
      <c r="H20" s="103"/>
      <c r="I20" s="103">
        <v>-127.3</v>
      </c>
      <c r="J20" s="103"/>
      <c r="K20" s="103">
        <v>-222.10000000000002</v>
      </c>
      <c r="L20" s="103"/>
      <c r="M20" s="103">
        <v>-222.10000000000002</v>
      </c>
      <c r="P20" s="206"/>
    </row>
    <row r="21" spans="3:16" ht="12" customHeight="1">
      <c r="C21" s="164" t="s">
        <v>105</v>
      </c>
      <c r="E21" s="103">
        <v>-9</v>
      </c>
      <c r="F21" s="103"/>
      <c r="G21" s="103">
        <v>-9</v>
      </c>
      <c r="H21" s="103"/>
      <c r="I21" s="103">
        <v>-35.400000000000006</v>
      </c>
      <c r="J21" s="103"/>
      <c r="K21" s="103">
        <v>-32.799999999999997</v>
      </c>
      <c r="L21" s="103"/>
      <c r="M21" s="103">
        <v>-32.799999999999997</v>
      </c>
      <c r="P21" s="206"/>
    </row>
    <row r="22" spans="3:16" ht="12" customHeight="1">
      <c r="C22" s="164" t="s">
        <v>166</v>
      </c>
      <c r="E22" s="103">
        <v>-2.7</v>
      </c>
      <c r="F22" s="103"/>
      <c r="G22" s="103">
        <v>-1.8</v>
      </c>
      <c r="H22" s="103"/>
      <c r="I22" s="103">
        <v>-10.199999999999999</v>
      </c>
      <c r="J22" s="103"/>
      <c r="K22" s="103">
        <v>-8.6</v>
      </c>
      <c r="L22" s="103"/>
      <c r="M22" s="103">
        <v>-8.6</v>
      </c>
      <c r="P22" s="206"/>
    </row>
    <row r="23" spans="3:16" ht="12" customHeight="1">
      <c r="C23" s="68" t="s">
        <v>167</v>
      </c>
      <c r="E23" s="103">
        <v>0.3</v>
      </c>
      <c r="F23" s="103"/>
      <c r="G23" s="103">
        <v>1.5</v>
      </c>
      <c r="H23" s="103"/>
      <c r="I23" s="103">
        <v>1</v>
      </c>
      <c r="J23" s="103"/>
      <c r="K23" s="103">
        <v>26.599999999999998</v>
      </c>
      <c r="L23" s="103"/>
      <c r="M23" s="103">
        <v>26.599999999999998</v>
      </c>
      <c r="P23" s="206"/>
    </row>
    <row r="24" spans="3:16" ht="12" customHeight="1">
      <c r="C24" s="68" t="s">
        <v>270</v>
      </c>
      <c r="E24" s="103">
        <v>0</v>
      </c>
      <c r="F24" s="103"/>
      <c r="G24" s="103">
        <v>-17.7</v>
      </c>
      <c r="H24" s="103"/>
      <c r="I24" s="103">
        <v>0</v>
      </c>
      <c r="J24" s="103"/>
      <c r="K24" s="103">
        <v>-17.7</v>
      </c>
      <c r="L24" s="103"/>
      <c r="M24" s="103">
        <v>-17.7</v>
      </c>
      <c r="P24" s="206"/>
    </row>
    <row r="25" spans="3:16" ht="12" customHeight="1">
      <c r="C25" s="165" t="s">
        <v>168</v>
      </c>
      <c r="E25" s="104">
        <f>SUM(E20:E24)</f>
        <v>-34.700000000000003</v>
      </c>
      <c r="F25" s="103"/>
      <c r="G25" s="104">
        <v>-60</v>
      </c>
      <c r="H25" s="103"/>
      <c r="I25" s="104">
        <f>SUM(I20:I24)</f>
        <v>-171.89999999999998</v>
      </c>
      <c r="J25" s="103"/>
      <c r="K25" s="104">
        <v>-254.60000000000005</v>
      </c>
      <c r="L25" s="103"/>
      <c r="M25" s="104">
        <v>-254.60000000000005</v>
      </c>
      <c r="P25" s="206"/>
    </row>
    <row r="26" spans="3:16" ht="26.25">
      <c r="C26" s="257" t="s">
        <v>282</v>
      </c>
      <c r="E26" s="103">
        <v>-0.1</v>
      </c>
      <c r="F26" s="103"/>
      <c r="G26" s="103">
        <v>0</v>
      </c>
      <c r="H26" s="103"/>
      <c r="I26" s="103">
        <v>-19.440000000000001</v>
      </c>
      <c r="J26" s="103"/>
      <c r="K26" s="103">
        <v>124.2</v>
      </c>
      <c r="L26" s="103"/>
      <c r="M26" s="103">
        <v>124.2</v>
      </c>
      <c r="P26" s="206"/>
    </row>
    <row r="27" spans="3:16" ht="12" customHeight="1">
      <c r="C27" s="164" t="s">
        <v>233</v>
      </c>
      <c r="E27" s="103">
        <v>-20.2</v>
      </c>
      <c r="F27" s="103"/>
      <c r="G27" s="103">
        <v>-19.100000000000001</v>
      </c>
      <c r="H27" s="103"/>
      <c r="I27" s="103">
        <v>-80.84</v>
      </c>
      <c r="J27" s="103"/>
      <c r="K27" s="103">
        <v>-73.7</v>
      </c>
      <c r="L27" s="103"/>
      <c r="M27" s="103">
        <v>-73.7</v>
      </c>
      <c r="P27" s="206"/>
    </row>
    <row r="28" spans="3:16" ht="12" customHeight="1">
      <c r="C28" s="164" t="s">
        <v>187</v>
      </c>
      <c r="E28" s="103">
        <v>0</v>
      </c>
      <c r="F28" s="103"/>
      <c r="G28" s="103">
        <v>0</v>
      </c>
      <c r="H28" s="103"/>
      <c r="I28" s="103">
        <v>0</v>
      </c>
      <c r="J28" s="103"/>
      <c r="K28" s="103">
        <v>-240.3</v>
      </c>
      <c r="L28" s="103"/>
      <c r="M28" s="103">
        <v>-240.3</v>
      </c>
      <c r="P28" s="206"/>
    </row>
    <row r="29" spans="3:16" ht="12" customHeight="1">
      <c r="C29" s="164" t="s">
        <v>169</v>
      </c>
      <c r="E29" s="103">
        <v>0</v>
      </c>
      <c r="F29" s="103"/>
      <c r="G29" s="103">
        <v>0</v>
      </c>
      <c r="H29" s="103"/>
      <c r="I29" s="103">
        <v>0</v>
      </c>
      <c r="J29" s="103"/>
      <c r="K29" s="103">
        <v>170</v>
      </c>
      <c r="L29" s="103"/>
      <c r="M29" s="103">
        <v>170</v>
      </c>
      <c r="P29" s="206"/>
    </row>
    <row r="30" spans="3:16" ht="12" customHeight="1">
      <c r="C30" s="164" t="s">
        <v>258</v>
      </c>
      <c r="E30" s="103">
        <v>0</v>
      </c>
      <c r="F30" s="103"/>
      <c r="G30" s="103">
        <v>0</v>
      </c>
      <c r="H30" s="103"/>
      <c r="I30" s="103">
        <v>0</v>
      </c>
      <c r="J30" s="103"/>
      <c r="K30" s="103">
        <v>91.9</v>
      </c>
      <c r="L30" s="103"/>
      <c r="M30" s="103">
        <v>91.9</v>
      </c>
      <c r="P30" s="206"/>
    </row>
    <row r="31" spans="3:16" ht="12" customHeight="1">
      <c r="C31" s="164" t="s">
        <v>232</v>
      </c>
      <c r="E31" s="103">
        <v>-10.7</v>
      </c>
      <c r="F31" s="103"/>
      <c r="G31" s="103">
        <v>-10.4</v>
      </c>
      <c r="H31" s="103"/>
      <c r="I31" s="103">
        <v>-40.339999999999996</v>
      </c>
      <c r="J31" s="103"/>
      <c r="K31" s="103">
        <v>-43.1</v>
      </c>
      <c r="L31" s="103"/>
      <c r="M31" s="103">
        <v>-43.1</v>
      </c>
      <c r="P31" s="206"/>
    </row>
    <row r="32" spans="3:16" ht="12" customHeight="1">
      <c r="C32" s="164" t="s">
        <v>219</v>
      </c>
      <c r="E32" s="103">
        <v>-1.9</v>
      </c>
      <c r="F32" s="103"/>
      <c r="G32" s="103">
        <v>-2.4</v>
      </c>
      <c r="H32" s="103"/>
      <c r="I32" s="103">
        <v>-8.8999999999999986</v>
      </c>
      <c r="J32" s="103"/>
      <c r="K32" s="103">
        <v>-10.700000000000001</v>
      </c>
      <c r="L32" s="103"/>
      <c r="M32" s="103">
        <v>-10.700000000000001</v>
      </c>
      <c r="P32" s="206"/>
    </row>
    <row r="33" spans="3:16" ht="12" customHeight="1">
      <c r="C33" s="247" t="s">
        <v>267</v>
      </c>
      <c r="E33" s="103">
        <v>2.6</v>
      </c>
      <c r="F33" s="103"/>
      <c r="G33" s="103">
        <v>-2.2000000000000002</v>
      </c>
      <c r="H33" s="103"/>
      <c r="I33" s="103">
        <v>8.1</v>
      </c>
      <c r="J33" s="103"/>
      <c r="K33" s="103">
        <v>-14.100000000000001</v>
      </c>
      <c r="L33" s="103"/>
      <c r="M33" s="103">
        <v>-14.100000000000001</v>
      </c>
      <c r="P33" s="206"/>
    </row>
    <row r="34" spans="3:16" ht="12" customHeight="1">
      <c r="C34" s="165" t="s">
        <v>170</v>
      </c>
      <c r="E34" s="104">
        <f>SUM(E26:E33)</f>
        <v>-30.299999999999997</v>
      </c>
      <c r="F34" s="103"/>
      <c r="G34" s="104">
        <v>-34.1</v>
      </c>
      <c r="H34" s="103"/>
      <c r="I34" s="104">
        <f>SUM(I26:I33)</f>
        <v>-141.42000000000002</v>
      </c>
      <c r="J34" s="103"/>
      <c r="K34" s="104">
        <v>4.1999999999999886</v>
      </c>
      <c r="L34" s="103"/>
      <c r="M34" s="104">
        <v>4.1999999999999886</v>
      </c>
      <c r="P34" s="206"/>
    </row>
    <row r="35" spans="3:16" ht="12" customHeight="1">
      <c r="C35" s="164" t="s">
        <v>171</v>
      </c>
      <c r="E35" s="103">
        <f>+E19+E25+E34</f>
        <v>-23.02521990999999</v>
      </c>
      <c r="F35" s="103"/>
      <c r="G35" s="103">
        <v>-36.975433350000067</v>
      </c>
      <c r="H35" s="103"/>
      <c r="I35" s="103">
        <f>+I19+I25+I34</f>
        <v>13.296013529999868</v>
      </c>
      <c r="J35" s="103"/>
      <c r="K35" s="103">
        <v>116.05871411279563</v>
      </c>
      <c r="L35" s="103"/>
      <c r="M35" s="103">
        <v>116.05871411279563</v>
      </c>
      <c r="P35" s="206"/>
    </row>
    <row r="36" spans="3:16" ht="12" customHeight="1">
      <c r="C36" s="164" t="s">
        <v>172</v>
      </c>
      <c r="E36" s="103">
        <v>193</v>
      </c>
      <c r="F36" s="103"/>
      <c r="G36" s="103">
        <v>193.7</v>
      </c>
      <c r="H36" s="103"/>
      <c r="I36" s="103">
        <f>M37</f>
        <v>156.69157769279556</v>
      </c>
      <c r="J36" s="103"/>
      <c r="K36" s="103">
        <v>40.632863579999935</v>
      </c>
      <c r="L36" s="103"/>
      <c r="M36" s="103">
        <v>40.632863579999935</v>
      </c>
      <c r="P36" s="206"/>
    </row>
    <row r="37" spans="3:16" ht="12" customHeight="1">
      <c r="C37" s="165" t="s">
        <v>173</v>
      </c>
      <c r="E37" s="104">
        <f>+E36+E35</f>
        <v>169.97478009000002</v>
      </c>
      <c r="F37" s="103"/>
      <c r="G37" s="104">
        <v>156.72456664999993</v>
      </c>
      <c r="H37" s="100"/>
      <c r="I37" s="104">
        <f>+I36+I35</f>
        <v>169.98759122279543</v>
      </c>
      <c r="J37" s="100"/>
      <c r="K37" s="104">
        <v>156.69157769279556</v>
      </c>
      <c r="L37" s="100"/>
      <c r="M37" s="104">
        <v>156.69157769279556</v>
      </c>
      <c r="P37" s="206"/>
    </row>
    <row r="38" spans="3:16" ht="12" customHeight="1">
      <c r="F38" s="12"/>
      <c r="J38" s="12"/>
    </row>
    <row r="39" spans="3:16" ht="12" customHeight="1">
      <c r="E39" s="11"/>
      <c r="F39" s="12"/>
      <c r="J39" s="12"/>
    </row>
  </sheetData>
  <mergeCells count="3">
    <mergeCell ref="E4:G4"/>
    <mergeCell ref="E5:G5"/>
    <mergeCell ref="C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C1:O71"/>
  <sheetViews>
    <sheetView showGridLines="0" topLeftCell="B1" zoomScaleNormal="100" workbookViewId="0">
      <selection activeCell="F45" sqref="F45"/>
    </sheetView>
  </sheetViews>
  <sheetFormatPr defaultColWidth="8.7109375" defaultRowHeight="12.75"/>
  <cols>
    <col min="1" max="2" width="8.7109375" style="4"/>
    <col min="3" max="3" width="74.7109375" style="4" customWidth="1"/>
    <col min="4" max="4" width="1.7109375" style="4" customWidth="1"/>
    <col min="5" max="5" width="6.7109375" style="4" customWidth="1"/>
    <col min="6" max="6" width="1.7109375" style="4" customWidth="1"/>
    <col min="7" max="7" width="10.7109375" style="4" customWidth="1"/>
    <col min="8" max="8" width="1.7109375" style="4" customWidth="1"/>
    <col min="9" max="9" width="10.7109375" style="4" customWidth="1"/>
    <col min="10" max="10" width="1.7109375" style="4" customWidth="1"/>
    <col min="11" max="11" width="10.7109375" style="4" customWidth="1"/>
    <col min="12" max="12" width="1.7109375" style="4" customWidth="1"/>
    <col min="13" max="13" width="10.7109375" style="4" customWidth="1"/>
    <col min="14" max="14" width="1.7109375" style="4" customWidth="1"/>
    <col min="15" max="16384" width="8.7109375" style="4"/>
  </cols>
  <sheetData>
    <row r="1" spans="3:14" ht="11.1" customHeight="1"/>
    <row r="2" spans="3:14" ht="11.1" customHeight="1"/>
    <row r="3" spans="3:14" ht="12" customHeight="1"/>
    <row r="4" spans="3:14" ht="12" customHeight="1"/>
    <row r="5" spans="3:14" ht="12" customHeight="1">
      <c r="C5" s="237" t="s">
        <v>120</v>
      </c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59"/>
    </row>
    <row r="6" spans="3:14" ht="12" customHeight="1">
      <c r="C6" s="118"/>
      <c r="D6" s="118"/>
      <c r="E6" s="118"/>
      <c r="F6" s="118"/>
      <c r="G6" s="276" t="s">
        <v>8</v>
      </c>
      <c r="H6" s="276"/>
      <c r="I6" s="276"/>
      <c r="K6" s="276" t="s">
        <v>121</v>
      </c>
      <c r="L6" s="276"/>
      <c r="M6" s="276"/>
      <c r="N6" s="126"/>
    </row>
    <row r="7" spans="3:14" ht="12" customHeight="1">
      <c r="C7" s="118"/>
      <c r="D7" s="118"/>
      <c r="E7" s="118"/>
      <c r="F7" s="118"/>
      <c r="G7" s="277" t="s">
        <v>0</v>
      </c>
      <c r="H7" s="277"/>
      <c r="I7" s="277"/>
      <c r="K7" s="277" t="s">
        <v>0</v>
      </c>
      <c r="L7" s="277"/>
      <c r="M7" s="277"/>
      <c r="N7" s="126"/>
    </row>
    <row r="8" spans="3:14" ht="12" customHeight="1">
      <c r="C8" s="222" t="s">
        <v>122</v>
      </c>
      <c r="D8" s="142"/>
      <c r="E8" s="142"/>
      <c r="F8" s="118"/>
      <c r="G8" s="65">
        <v>2021</v>
      </c>
      <c r="H8" s="66"/>
      <c r="I8" s="67">
        <v>2020</v>
      </c>
      <c r="K8" s="56">
        <v>2021</v>
      </c>
      <c r="L8" s="56"/>
      <c r="M8" s="56">
        <v>2020</v>
      </c>
      <c r="N8" s="64"/>
    </row>
    <row r="9" spans="3:14" ht="12" customHeight="1">
      <c r="C9" s="143" t="s">
        <v>4</v>
      </c>
      <c r="D9" s="68"/>
      <c r="E9" s="68"/>
      <c r="F9" s="60"/>
      <c r="G9" s="60"/>
      <c r="H9" s="112"/>
      <c r="I9" s="112"/>
      <c r="J9" s="112"/>
      <c r="K9" s="112"/>
      <c r="L9" s="112"/>
      <c r="M9" s="112"/>
      <c r="N9" s="113"/>
    </row>
    <row r="10" spans="3:14" ht="12" customHeight="1">
      <c r="C10" s="72" t="s">
        <v>123</v>
      </c>
      <c r="E10" s="60"/>
      <c r="F10" s="60"/>
      <c r="G10" s="152"/>
      <c r="H10" s="112"/>
      <c r="I10" s="113"/>
      <c r="J10" s="112"/>
      <c r="K10" s="60"/>
      <c r="L10" s="112"/>
      <c r="M10" s="118"/>
      <c r="N10" s="118"/>
    </row>
    <row r="11" spans="3:14" ht="12" customHeight="1">
      <c r="C11" s="60" t="s">
        <v>268</v>
      </c>
      <c r="E11" s="60"/>
      <c r="F11" s="60"/>
      <c r="G11" s="61">
        <v>174.3</v>
      </c>
      <c r="H11" s="61"/>
      <c r="I11" s="61">
        <f>+'Note 1 table'!F8</f>
        <v>172.8</v>
      </c>
      <c r="J11" s="61"/>
      <c r="K11" s="61">
        <v>589.99999999999989</v>
      </c>
      <c r="L11" s="61"/>
      <c r="M11" s="61">
        <f>+'Note 1 table'!F23</f>
        <v>595.9</v>
      </c>
      <c r="N11" s="61"/>
    </row>
    <row r="12" spans="3:14" ht="12" customHeight="1">
      <c r="C12" s="60" t="s">
        <v>259</v>
      </c>
      <c r="E12" s="60"/>
      <c r="F12" s="60"/>
      <c r="G12" s="61">
        <f>SUM('Note 1 table'!E8:E12)</f>
        <v>96.100000000000009</v>
      </c>
      <c r="H12" s="61"/>
      <c r="I12" s="61">
        <f>SUM('Note 1 table'!F8:F12)</f>
        <v>129.6</v>
      </c>
      <c r="J12" s="61"/>
      <c r="K12" s="61">
        <f>SUM('Note 1 table'!E23:E27)</f>
        <v>320.19999999999987</v>
      </c>
      <c r="L12" s="61"/>
      <c r="M12" s="61">
        <f>SUM('Note 1 table'!F23:F27)</f>
        <v>397.7</v>
      </c>
      <c r="N12" s="61"/>
    </row>
    <row r="13" spans="3:14" ht="12" customHeight="1">
      <c r="C13" s="60" t="s">
        <v>28</v>
      </c>
      <c r="E13" s="60"/>
      <c r="F13" s="60"/>
      <c r="G13" s="61">
        <f>+'Note 1 table'!E15</f>
        <v>3.0000000000000107</v>
      </c>
      <c r="H13" s="61"/>
      <c r="I13" s="61">
        <f>+'Note 1 table'!F15</f>
        <v>20.399999999999991</v>
      </c>
      <c r="J13" s="61"/>
      <c r="K13" s="61">
        <f>+'Note 1 table'!E30</f>
        <v>-54.600000000000108</v>
      </c>
      <c r="L13" s="61"/>
      <c r="M13" s="61">
        <f>+'Note 1 table'!F30</f>
        <v>12.199999999999974</v>
      </c>
      <c r="N13" s="61"/>
    </row>
    <row r="14" spans="3:14" ht="12" customHeight="1">
      <c r="C14" s="60"/>
      <c r="E14" s="60"/>
      <c r="F14" s="60"/>
      <c r="G14" s="61"/>
      <c r="H14" s="61"/>
      <c r="I14" s="61"/>
      <c r="J14" s="61"/>
      <c r="K14" s="61"/>
      <c r="L14" s="61"/>
      <c r="M14" s="61"/>
      <c r="N14" s="61"/>
    </row>
    <row r="15" spans="3:14" ht="12" customHeight="1">
      <c r="C15" s="72" t="s">
        <v>193</v>
      </c>
      <c r="E15" s="60"/>
      <c r="F15" s="60"/>
      <c r="G15" s="61"/>
      <c r="H15" s="61"/>
      <c r="I15" s="61"/>
      <c r="J15" s="61"/>
      <c r="K15" s="61"/>
      <c r="L15" s="61"/>
      <c r="M15" s="61"/>
      <c r="N15" s="61"/>
    </row>
    <row r="16" spans="3:14" ht="12" customHeight="1">
      <c r="C16" s="68" t="s">
        <v>263</v>
      </c>
      <c r="E16" s="60"/>
      <c r="F16" s="60"/>
      <c r="G16" s="61">
        <v>210.40000000000003</v>
      </c>
      <c r="H16" s="61"/>
      <c r="I16" s="61">
        <f>+'IS and OCI'!I9</f>
        <v>207.7</v>
      </c>
      <c r="J16" s="61"/>
      <c r="K16" s="61">
        <v>703.8</v>
      </c>
      <c r="L16" s="61"/>
      <c r="M16" s="61">
        <f>+'IS and OCI'!M9</f>
        <v>512</v>
      </c>
      <c r="N16" s="61"/>
    </row>
    <row r="17" spans="3:15" ht="12" customHeight="1">
      <c r="C17" s="60" t="s">
        <v>124</v>
      </c>
      <c r="E17" s="60"/>
      <c r="F17" s="60"/>
      <c r="G17" s="61">
        <f>+'IS and OCI'!G19</f>
        <v>-26.525219909999976</v>
      </c>
      <c r="H17" s="61"/>
      <c r="I17" s="61">
        <f>+'IS and OCI'!I19</f>
        <v>-21.575433350000026</v>
      </c>
      <c r="J17" s="61"/>
      <c r="K17" s="61">
        <f>+'IS and OCI'!K19</f>
        <v>-66.183986470000036</v>
      </c>
      <c r="L17" s="61"/>
      <c r="M17" s="61">
        <f>+'IS and OCI'!M19</f>
        <v>-188.04128588720425</v>
      </c>
      <c r="N17" s="61"/>
    </row>
    <row r="18" spans="3:15" ht="12" customHeight="1">
      <c r="C18" s="60" t="s">
        <v>283</v>
      </c>
      <c r="E18" s="60"/>
      <c r="F18" s="60"/>
      <c r="G18" s="61">
        <f>+SUM('IS and OCI'!G20:G22)</f>
        <v>-18.5</v>
      </c>
      <c r="H18" s="61"/>
      <c r="I18" s="61">
        <f>SUM('IS and OCI'!I20:I22)</f>
        <v>-31.299999999999997</v>
      </c>
      <c r="J18" s="61"/>
      <c r="K18" s="61">
        <f>+SUM('IS and OCI'!K20:K22)</f>
        <v>-97.600000000000009</v>
      </c>
      <c r="L18" s="61"/>
      <c r="M18" s="61">
        <f>SUM('IS and OCI'!M20:M22)</f>
        <v>-118.4</v>
      </c>
      <c r="N18" s="61"/>
    </row>
    <row r="19" spans="3:15" ht="12" customHeight="1">
      <c r="C19" s="60" t="s">
        <v>21</v>
      </c>
      <c r="E19" s="60"/>
      <c r="F19" s="60"/>
      <c r="G19" s="61">
        <f>+'IS and OCI'!G23</f>
        <v>-45.025219909999976</v>
      </c>
      <c r="H19" s="61"/>
      <c r="I19" s="61">
        <f>+'IS and OCI'!I23</f>
        <v>-52.87543335000003</v>
      </c>
      <c r="J19" s="61"/>
      <c r="K19" s="61">
        <f>+'IS and OCI'!K23</f>
        <v>-163.78398647000003</v>
      </c>
      <c r="L19" s="61"/>
      <c r="M19" s="61">
        <f>+'IS and OCI'!M23</f>
        <v>-306.44128588720423</v>
      </c>
      <c r="N19" s="61"/>
    </row>
    <row r="20" spans="3:15" ht="12" customHeight="1">
      <c r="C20" s="60" t="s">
        <v>125</v>
      </c>
      <c r="E20" s="60"/>
      <c r="F20" s="60"/>
      <c r="G20" s="61">
        <f>+'IS and OCI'!G24</f>
        <v>-8.5</v>
      </c>
      <c r="H20" s="61"/>
      <c r="I20" s="61">
        <f>+'IS and OCI'!I24</f>
        <v>-7.4</v>
      </c>
      <c r="J20" s="61"/>
      <c r="K20" s="61">
        <f>+'IS and OCI'!K24</f>
        <v>-15.6</v>
      </c>
      <c r="L20" s="61"/>
      <c r="M20" s="61">
        <f>+'IS and OCI'!M24</f>
        <v>-15.1</v>
      </c>
      <c r="N20" s="61"/>
    </row>
    <row r="21" spans="3:15" ht="12" customHeight="1">
      <c r="C21" s="60" t="s">
        <v>115</v>
      </c>
      <c r="E21" s="60"/>
      <c r="F21" s="60"/>
      <c r="G21" s="61">
        <f>+'IS and OCI'!G25</f>
        <v>-53.525219909999976</v>
      </c>
      <c r="H21" s="61"/>
      <c r="I21" s="61">
        <f>+'IS and OCI'!I25</f>
        <v>-60.275433350000029</v>
      </c>
      <c r="J21" s="61"/>
      <c r="K21" s="61">
        <f>+'IS and OCI'!K25</f>
        <v>-179.38398647000002</v>
      </c>
      <c r="L21" s="61"/>
      <c r="M21" s="61">
        <f>+'IS and OCI'!M25</f>
        <v>-321.54128588720425</v>
      </c>
      <c r="N21" s="61"/>
    </row>
    <row r="22" spans="3:15" ht="12" customHeight="1">
      <c r="C22" s="60" t="s">
        <v>117</v>
      </c>
      <c r="E22" s="60"/>
      <c r="F22" s="60"/>
      <c r="G22" s="144">
        <f>+'IS and OCI'!G34</f>
        <v>-0.13377739716439499</v>
      </c>
      <c r="H22" s="144"/>
      <c r="I22" s="144">
        <f>+'IS and OCI'!I34</f>
        <v>-0.15663434193664311</v>
      </c>
      <c r="J22" s="144"/>
      <c r="K22" s="144">
        <f>+'IS and OCI'!K34</f>
        <v>-0.454201362439761</v>
      </c>
      <c r="L22" s="144"/>
      <c r="M22" s="144">
        <f>+'IS and OCI'!M34</f>
        <v>-0.84502534665704099</v>
      </c>
      <c r="N22" s="144"/>
    </row>
    <row r="23" spans="3:15" ht="12" customHeight="1">
      <c r="C23" s="72"/>
      <c r="E23" s="60"/>
      <c r="F23" s="60"/>
      <c r="G23" s="60"/>
      <c r="H23" s="61"/>
      <c r="I23" s="61"/>
      <c r="J23" s="61"/>
      <c r="K23" s="61"/>
      <c r="L23" s="61"/>
      <c r="M23" s="61"/>
      <c r="N23" s="61"/>
    </row>
    <row r="24" spans="3:15" ht="12" customHeight="1">
      <c r="C24" s="72" t="s">
        <v>190</v>
      </c>
      <c r="E24" s="60"/>
      <c r="F24" s="60"/>
      <c r="G24" s="118"/>
      <c r="H24" s="61"/>
      <c r="I24" s="61"/>
      <c r="J24" s="61"/>
      <c r="K24" s="61"/>
      <c r="L24" s="61"/>
      <c r="M24" s="61"/>
      <c r="N24" s="61"/>
    </row>
    <row r="25" spans="3:15" ht="12" customHeight="1">
      <c r="C25" s="60" t="s">
        <v>116</v>
      </c>
      <c r="E25" s="60"/>
      <c r="F25" s="60"/>
      <c r="G25" s="127">
        <f>+CF!E19</f>
        <v>41.97478009000001</v>
      </c>
      <c r="H25" s="61"/>
      <c r="I25" s="61">
        <f>+CF!G19</f>
        <v>57.124566649999934</v>
      </c>
      <c r="J25" s="61"/>
      <c r="K25" s="127">
        <f>+CF!I19</f>
        <v>326.61601352999986</v>
      </c>
      <c r="L25" s="61"/>
      <c r="M25" s="61">
        <f>+CF!K19</f>
        <v>366.45871411279569</v>
      </c>
      <c r="N25" s="61"/>
    </row>
    <row r="26" spans="3:15" ht="12" customHeight="1">
      <c r="C26" s="60" t="s">
        <v>29</v>
      </c>
      <c r="E26" s="60"/>
      <c r="F26" s="60"/>
      <c r="G26" s="61">
        <v>23.3</v>
      </c>
      <c r="H26" s="61"/>
      <c r="I26" s="61">
        <f>+Notes!I163</f>
        <v>33</v>
      </c>
      <c r="J26" s="61"/>
      <c r="K26" s="61">
        <v>127.2</v>
      </c>
      <c r="L26" s="61"/>
      <c r="M26" s="61">
        <f>+Notes!L163</f>
        <v>222.3</v>
      </c>
      <c r="N26" s="61"/>
    </row>
    <row r="27" spans="3:15" ht="12" customHeight="1">
      <c r="C27" s="60" t="s">
        <v>118</v>
      </c>
      <c r="E27" s="60"/>
      <c r="F27" s="60"/>
      <c r="G27" s="61">
        <f>+Notes!H135</f>
        <v>9.6999999999999993</v>
      </c>
      <c r="H27" s="61"/>
      <c r="I27" s="61">
        <f>+Notes!I135</f>
        <v>11.399999999999999</v>
      </c>
      <c r="J27" s="61"/>
      <c r="K27" s="61">
        <f>+Notes!K135</f>
        <v>33.4</v>
      </c>
      <c r="L27" s="61"/>
      <c r="M27" s="61">
        <f>+Notes!L135</f>
        <v>36.1</v>
      </c>
      <c r="N27" s="61"/>
    </row>
    <row r="28" spans="3:15" ht="12" customHeight="1">
      <c r="C28" s="60" t="s">
        <v>126</v>
      </c>
      <c r="E28" s="60"/>
      <c r="F28" s="60"/>
      <c r="G28" s="61">
        <f>+BS!G25</f>
        <v>1792.8</v>
      </c>
      <c r="H28" s="61"/>
      <c r="I28" s="61">
        <f>+BS!I25</f>
        <v>2093.7999999999997</v>
      </c>
      <c r="J28" s="61"/>
      <c r="K28" s="61">
        <f>+G28</f>
        <v>1792.8</v>
      </c>
      <c r="L28" s="61"/>
      <c r="M28" s="61">
        <f>+I28</f>
        <v>2093.7999999999997</v>
      </c>
      <c r="N28" s="61"/>
      <c r="O28" s="70"/>
    </row>
    <row r="29" spans="3:15" ht="12" customHeight="1">
      <c r="C29" s="60" t="s">
        <v>38</v>
      </c>
      <c r="E29" s="60"/>
      <c r="F29" s="60"/>
      <c r="G29" s="61">
        <f>+BS!G10</f>
        <v>170</v>
      </c>
      <c r="H29" s="61"/>
      <c r="I29" s="61">
        <f>+BS!I10</f>
        <v>156.69999999999999</v>
      </c>
      <c r="J29" s="61"/>
      <c r="K29" s="61">
        <f>+G29</f>
        <v>170</v>
      </c>
      <c r="L29" s="61"/>
      <c r="M29" s="61">
        <f>+I29</f>
        <v>156.69999999999999</v>
      </c>
      <c r="N29" s="61"/>
      <c r="O29" s="70"/>
    </row>
    <row r="30" spans="3:15" ht="12" customHeight="1">
      <c r="C30" s="60" t="s">
        <v>250</v>
      </c>
      <c r="D30" s="173"/>
      <c r="E30" s="60"/>
      <c r="F30" s="60"/>
      <c r="G30" s="192">
        <f>-Notes!K216</f>
        <v>936.39999999999986</v>
      </c>
      <c r="H30" s="61"/>
      <c r="I30" s="61">
        <f>-Notes!L216</f>
        <v>937.5999999999998</v>
      </c>
      <c r="J30" s="61"/>
      <c r="K30" s="127">
        <f>+G30</f>
        <v>936.39999999999986</v>
      </c>
      <c r="L30" s="61"/>
      <c r="M30" s="61">
        <f>+I30</f>
        <v>937.5999999999998</v>
      </c>
      <c r="N30" s="61"/>
      <c r="O30" s="70"/>
    </row>
    <row r="31" spans="3:15" ht="12" customHeight="1">
      <c r="C31" s="119" t="s">
        <v>246</v>
      </c>
      <c r="D31" s="119"/>
      <c r="E31" s="119"/>
      <c r="F31" s="60"/>
      <c r="G31" s="195">
        <f>-Notes!K220</f>
        <v>1051.2999999999997</v>
      </c>
      <c r="H31" s="196"/>
      <c r="I31" s="196">
        <f>-Notes!L220</f>
        <v>1096.1999999999998</v>
      </c>
      <c r="J31" s="196"/>
      <c r="K31" s="195">
        <f>+G31</f>
        <v>1051.2999999999997</v>
      </c>
      <c r="L31" s="196"/>
      <c r="M31" s="196">
        <f>I31</f>
        <v>1096.1999999999998</v>
      </c>
      <c r="N31" s="196"/>
      <c r="O31" s="70"/>
    </row>
    <row r="32" spans="3:15" ht="12" customHeight="1">
      <c r="C32" s="197"/>
      <c r="F32" s="64"/>
      <c r="G32" s="70"/>
      <c r="H32" s="70"/>
      <c r="I32" s="70"/>
      <c r="J32" s="70"/>
      <c r="K32" s="174"/>
      <c r="L32" s="70"/>
      <c r="M32" s="70"/>
      <c r="N32" s="70"/>
      <c r="O32" s="70"/>
    </row>
    <row r="33" spans="5:12" ht="12" customHeight="1">
      <c r="F33" s="64"/>
      <c r="G33" s="70"/>
      <c r="H33" s="70"/>
    </row>
    <row r="34" spans="5:12" ht="12" customHeight="1"/>
    <row r="35" spans="5:12" ht="12" customHeight="1"/>
    <row r="36" spans="5:12" ht="12" customHeight="1"/>
    <row r="37" spans="5:12" ht="12" customHeight="1">
      <c r="G37" s="61"/>
      <c r="H37" s="61"/>
    </row>
    <row r="38" spans="5:12" ht="12" customHeight="1">
      <c r="E38" s="186"/>
      <c r="G38" s="61"/>
      <c r="H38" s="61"/>
    </row>
    <row r="39" spans="5:12" ht="12" customHeight="1">
      <c r="G39" s="61"/>
      <c r="H39" s="61"/>
    </row>
    <row r="40" spans="5:12" ht="11.1" customHeight="1">
      <c r="G40" s="61"/>
      <c r="H40" s="61"/>
    </row>
    <row r="41" spans="5:12" ht="11.1" customHeight="1">
      <c r="G41" s="61"/>
      <c r="H41" s="61"/>
    </row>
    <row r="42" spans="5:12" ht="11.1" customHeight="1">
      <c r="G42" s="61"/>
      <c r="H42" s="61"/>
      <c r="I42" s="61"/>
      <c r="J42" s="61"/>
      <c r="K42" s="61"/>
      <c r="L42" s="61"/>
    </row>
    <row r="43" spans="5:12" ht="11.1" customHeight="1">
      <c r="G43" s="61"/>
      <c r="H43" s="61"/>
      <c r="I43" s="61"/>
      <c r="J43" s="61"/>
      <c r="K43" s="61"/>
      <c r="L43" s="61"/>
    </row>
    <row r="44" spans="5:12" ht="11.1" customHeight="1">
      <c r="G44" s="61"/>
      <c r="H44" s="61"/>
      <c r="I44" s="61"/>
      <c r="J44" s="61"/>
      <c r="K44" s="61"/>
      <c r="L44" s="61"/>
    </row>
    <row r="45" spans="5:12" ht="11.1" customHeight="1">
      <c r="G45" s="61"/>
      <c r="H45" s="61"/>
      <c r="I45" s="61"/>
      <c r="J45" s="61"/>
      <c r="K45" s="61"/>
      <c r="L45" s="61"/>
    </row>
    <row r="46" spans="5:12" ht="11.1" customHeight="1"/>
    <row r="47" spans="5:12" ht="11.1" customHeight="1"/>
    <row r="48" spans="5:12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  <row r="64" ht="11.1" customHeight="1"/>
    <row r="65" ht="11.1" customHeight="1"/>
    <row r="66" ht="11.1" customHeight="1"/>
    <row r="67" ht="11.1" customHeight="1"/>
    <row r="68" ht="11.1" customHeight="1"/>
    <row r="69" ht="11.1" customHeight="1"/>
    <row r="70" ht="11.1" customHeight="1"/>
    <row r="71" ht="11.1" customHeight="1"/>
  </sheetData>
  <mergeCells count="4">
    <mergeCell ref="G6:I6"/>
    <mergeCell ref="K6:M6"/>
    <mergeCell ref="G7:I7"/>
    <mergeCell ref="K7:M7"/>
  </mergeCells>
  <pageMargins left="0.7" right="0.7" top="0.75" bottom="0.75" header="0.3" footer="0.3"/>
  <pageSetup paperSize="9" orientation="portrait" r:id="rId1"/>
  <ignoredErrors>
    <ignoredError sqref="I12 M12 M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C1:M32"/>
  <sheetViews>
    <sheetView showGridLines="0" workbookViewId="0">
      <selection activeCell="F45" sqref="F45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10" max="10" width="1.7109375" customWidth="1"/>
  </cols>
  <sheetData>
    <row r="1" spans="3:13" ht="15" customHeight="1">
      <c r="M1" s="10"/>
    </row>
    <row r="2" spans="3:13" ht="12" customHeight="1" thickBot="1">
      <c r="C2" s="15"/>
      <c r="D2" s="15"/>
      <c r="E2" s="15"/>
      <c r="F2" s="15"/>
      <c r="G2" s="15"/>
      <c r="H2" s="15"/>
      <c r="I2" s="15"/>
      <c r="J2" s="15"/>
      <c r="K2" s="15"/>
      <c r="L2" s="15"/>
      <c r="M2" s="10"/>
    </row>
    <row r="3" spans="3:13" ht="12" customHeight="1">
      <c r="E3" s="282" t="s">
        <v>8</v>
      </c>
      <c r="F3" s="282"/>
      <c r="G3" s="282"/>
      <c r="H3" s="282"/>
      <c r="I3" s="282"/>
      <c r="J3" s="282"/>
      <c r="K3" s="282"/>
      <c r="L3" s="282"/>
      <c r="M3" s="204"/>
    </row>
    <row r="4" spans="3:13" ht="12" customHeight="1">
      <c r="E4" s="284" t="s">
        <v>0</v>
      </c>
      <c r="F4" s="284"/>
      <c r="G4" s="284"/>
      <c r="H4" s="284"/>
      <c r="I4" s="284"/>
      <c r="J4" s="284"/>
      <c r="K4" s="284"/>
      <c r="L4" s="284"/>
      <c r="M4" s="10"/>
    </row>
    <row r="5" spans="3:13" ht="12" customHeight="1">
      <c r="E5" s="109">
        <v>2021</v>
      </c>
      <c r="F5" s="109">
        <v>2020</v>
      </c>
      <c r="G5" s="6"/>
      <c r="H5" s="109">
        <v>2021</v>
      </c>
      <c r="I5" s="109">
        <v>2020</v>
      </c>
      <c r="K5" s="109">
        <v>2021</v>
      </c>
      <c r="L5" s="109">
        <v>2020</v>
      </c>
      <c r="M5" s="10"/>
    </row>
    <row r="6" spans="3:13" ht="12" customHeight="1">
      <c r="E6" s="278" t="s">
        <v>80</v>
      </c>
      <c r="F6" s="278"/>
      <c r="G6" s="202"/>
      <c r="H6" s="280" t="s">
        <v>81</v>
      </c>
      <c r="I6" s="280"/>
      <c r="K6" s="280" t="s">
        <v>82</v>
      </c>
      <c r="L6" s="280"/>
      <c r="M6" s="10"/>
    </row>
    <row r="7" spans="3:13" ht="12" customHeight="1">
      <c r="C7" s="89" t="s">
        <v>9</v>
      </c>
      <c r="E7" s="279"/>
      <c r="F7" s="279"/>
      <c r="G7" s="111"/>
      <c r="H7" s="281"/>
      <c r="I7" s="281"/>
      <c r="K7" s="281"/>
      <c r="L7" s="281"/>
      <c r="M7" s="10"/>
    </row>
    <row r="8" spans="3:13" ht="12" customHeight="1">
      <c r="C8" s="68" t="s">
        <v>264</v>
      </c>
      <c r="D8" s="68"/>
      <c r="E8" s="112">
        <v>174.3</v>
      </c>
      <c r="F8" s="112">
        <v>172.8</v>
      </c>
      <c r="G8" s="112"/>
      <c r="H8" s="112">
        <f>+K8-E8</f>
        <v>36.100000000000023</v>
      </c>
      <c r="I8" s="112">
        <f>+L8-F8</f>
        <v>34.899999999999977</v>
      </c>
      <c r="J8" s="112"/>
      <c r="K8" s="112">
        <v>210.40000000000003</v>
      </c>
      <c r="L8" s="112">
        <v>207.7</v>
      </c>
      <c r="M8" s="10"/>
    </row>
    <row r="9" spans="3:13" ht="12" customHeight="1">
      <c r="C9" s="68"/>
      <c r="D9" s="68"/>
      <c r="E9" s="112"/>
      <c r="F9" s="112"/>
      <c r="G9" s="112"/>
      <c r="H9" s="112"/>
      <c r="I9" s="112"/>
      <c r="J9" s="112"/>
      <c r="K9" s="112"/>
      <c r="L9" s="112"/>
      <c r="M9" s="10"/>
    </row>
    <row r="10" spans="3:13" ht="12" customHeight="1">
      <c r="C10" s="68" t="s">
        <v>11</v>
      </c>
      <c r="D10" s="68"/>
      <c r="E10" s="112">
        <v>-68</v>
      </c>
      <c r="F10" s="112">
        <v>-32.099999999999994</v>
      </c>
      <c r="G10" s="112"/>
      <c r="H10" s="112">
        <f t="shared" ref="H10:I14" si="0">+K10-E10</f>
        <v>0</v>
      </c>
      <c r="I10" s="112">
        <f t="shared" si="0"/>
        <v>0</v>
      </c>
      <c r="J10" s="112"/>
      <c r="K10" s="112">
        <v>-68</v>
      </c>
      <c r="L10" s="112">
        <v>-32.099999999999994</v>
      </c>
      <c r="M10" s="10"/>
    </row>
    <row r="11" spans="3:13" ht="12" customHeight="1">
      <c r="C11" s="68" t="s">
        <v>12</v>
      </c>
      <c r="D11" s="68"/>
      <c r="E11" s="113">
        <v>-1.9</v>
      </c>
      <c r="F11" s="112">
        <v>-1.3</v>
      </c>
      <c r="G11" s="113"/>
      <c r="H11" s="112">
        <f t="shared" si="0"/>
        <v>0</v>
      </c>
      <c r="I11" s="112">
        <f t="shared" si="0"/>
        <v>0</v>
      </c>
      <c r="J11" s="113"/>
      <c r="K11" s="113">
        <v>-1.9</v>
      </c>
      <c r="L11" s="112">
        <v>-1.3</v>
      </c>
      <c r="M11" s="10"/>
    </row>
    <row r="12" spans="3:13" ht="12" customHeight="1">
      <c r="C12" s="68" t="s">
        <v>13</v>
      </c>
      <c r="D12" s="68"/>
      <c r="E12" s="113">
        <v>-8.3000000000000007</v>
      </c>
      <c r="F12" s="112">
        <v>-9.8000000000000007</v>
      </c>
      <c r="G12" s="113"/>
      <c r="H12" s="112">
        <f t="shared" si="0"/>
        <v>0</v>
      </c>
      <c r="I12" s="112">
        <f t="shared" si="0"/>
        <v>0</v>
      </c>
      <c r="J12" s="113"/>
      <c r="K12" s="113">
        <v>-8.3000000000000007</v>
      </c>
      <c r="L12" s="112">
        <v>-9.8000000000000007</v>
      </c>
      <c r="M12" s="10"/>
    </row>
    <row r="13" spans="3:13" ht="12" customHeight="1">
      <c r="C13" s="68" t="s">
        <v>83</v>
      </c>
      <c r="D13" s="68"/>
      <c r="E13" s="113">
        <v>-62.4</v>
      </c>
      <c r="F13" s="112">
        <v>-85.2</v>
      </c>
      <c r="G13" s="113"/>
      <c r="H13" s="112">
        <f>+K13-E13</f>
        <v>-29.4</v>
      </c>
      <c r="I13" s="112">
        <f t="shared" si="0"/>
        <v>-20.999999999999986</v>
      </c>
      <c r="J13" s="113"/>
      <c r="K13" s="113">
        <v>-91.8</v>
      </c>
      <c r="L13" s="112">
        <v>-106.19999999999999</v>
      </c>
      <c r="M13" s="10"/>
    </row>
    <row r="14" spans="3:13" ht="12" customHeight="1">
      <c r="C14" s="68" t="s">
        <v>35</v>
      </c>
      <c r="D14" s="68"/>
      <c r="E14" s="113">
        <v>-30.7</v>
      </c>
      <c r="F14" s="112">
        <v>-24</v>
      </c>
      <c r="G14" s="113"/>
      <c r="H14" s="112">
        <f t="shared" si="0"/>
        <v>0</v>
      </c>
      <c r="I14" s="112">
        <f t="shared" si="0"/>
        <v>0</v>
      </c>
      <c r="J14" s="113"/>
      <c r="K14" s="113">
        <v>-30.7</v>
      </c>
      <c r="L14" s="112">
        <v>-24</v>
      </c>
      <c r="M14" s="10"/>
    </row>
    <row r="15" spans="3:13" ht="12" customHeight="1">
      <c r="C15" s="63" t="s">
        <v>185</v>
      </c>
      <c r="D15" s="72"/>
      <c r="E15" s="114">
        <f>SUM(E8:E14)</f>
        <v>3.0000000000000107</v>
      </c>
      <c r="F15" s="114">
        <f>SUM(F8:F14)</f>
        <v>20.399999999999991</v>
      </c>
      <c r="G15" s="115"/>
      <c r="H15" s="114">
        <f>SUM(H8:H14)</f>
        <v>6.7000000000000242</v>
      </c>
      <c r="I15" s="114">
        <f>SUM(I8:I14)</f>
        <v>13.899999999999991</v>
      </c>
      <c r="J15" s="115"/>
      <c r="K15" s="114">
        <f>SUM(K8:K14)</f>
        <v>9.7000000000000206</v>
      </c>
      <c r="L15" s="114">
        <f>SUM(L8:L14)</f>
        <v>34.299999999999983</v>
      </c>
      <c r="M15" s="10"/>
    </row>
    <row r="16" spans="3:13" ht="12" customHeight="1">
      <c r="M16" s="10"/>
    </row>
    <row r="17" spans="3:13" ht="12" customHeight="1" thickBot="1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0"/>
    </row>
    <row r="18" spans="3:13" ht="12" customHeight="1">
      <c r="C18" s="9"/>
      <c r="D18" s="9"/>
      <c r="E18" s="283" t="s">
        <v>121</v>
      </c>
      <c r="F18" s="283"/>
      <c r="G18" s="283"/>
      <c r="H18" s="283"/>
      <c r="I18" s="283"/>
      <c r="J18" s="283"/>
      <c r="K18" s="283"/>
      <c r="L18" s="283"/>
    </row>
    <row r="19" spans="3:13" ht="12" customHeight="1">
      <c r="C19" s="9"/>
      <c r="D19" s="9"/>
      <c r="E19" s="284" t="s">
        <v>0</v>
      </c>
      <c r="F19" s="284"/>
      <c r="G19" s="284"/>
      <c r="H19" s="284"/>
      <c r="I19" s="284"/>
      <c r="J19" s="284"/>
      <c r="K19" s="284"/>
      <c r="L19" s="284"/>
    </row>
    <row r="20" spans="3:13" ht="12" customHeight="1">
      <c r="C20" s="9"/>
      <c r="D20" s="9"/>
      <c r="E20" s="109">
        <v>2021</v>
      </c>
      <c r="F20" s="109">
        <v>2020</v>
      </c>
      <c r="G20" s="17"/>
      <c r="H20" s="109">
        <v>2021</v>
      </c>
      <c r="I20" s="109">
        <v>2020</v>
      </c>
      <c r="J20" s="9"/>
      <c r="K20" s="109">
        <v>2021</v>
      </c>
      <c r="L20" s="109">
        <v>2020</v>
      </c>
    </row>
    <row r="21" spans="3:13" ht="12" customHeight="1">
      <c r="C21" s="9"/>
      <c r="D21" s="9"/>
      <c r="E21" s="278" t="s">
        <v>80</v>
      </c>
      <c r="F21" s="278"/>
      <c r="G21" s="242"/>
      <c r="H21" s="280" t="s">
        <v>81</v>
      </c>
      <c r="I21" s="280"/>
      <c r="J21" s="9"/>
      <c r="K21" s="280" t="s">
        <v>82</v>
      </c>
      <c r="L21" s="280"/>
    </row>
    <row r="22" spans="3:13" ht="12" customHeight="1">
      <c r="C22" s="89" t="s">
        <v>9</v>
      </c>
      <c r="D22" s="9"/>
      <c r="E22" s="279"/>
      <c r="F22" s="279"/>
      <c r="G22" s="243"/>
      <c r="H22" s="281"/>
      <c r="I22" s="281"/>
      <c r="J22" s="9"/>
      <c r="K22" s="281"/>
      <c r="L22" s="281"/>
    </row>
    <row r="23" spans="3:13" ht="12" customHeight="1">
      <c r="C23" s="68" t="s">
        <v>264</v>
      </c>
      <c r="D23" s="68"/>
      <c r="E23" s="112">
        <v>589.99999999999989</v>
      </c>
      <c r="F23" s="112">
        <v>595.9</v>
      </c>
      <c r="G23" s="112"/>
      <c r="H23" s="112">
        <f>+K23-E23</f>
        <v>113.80000000000007</v>
      </c>
      <c r="I23" s="112">
        <f t="shared" ref="H23:I27" si="1">+L23-F23</f>
        <v>-83.899999999999977</v>
      </c>
      <c r="J23" s="112"/>
      <c r="K23" s="112">
        <v>703.8</v>
      </c>
      <c r="L23" s="112">
        <v>512</v>
      </c>
    </row>
    <row r="24" spans="3:13" ht="12" customHeight="1">
      <c r="C24" s="68"/>
      <c r="D24" s="68"/>
      <c r="E24" s="112"/>
      <c r="F24" s="112"/>
      <c r="G24" s="112"/>
      <c r="H24" s="112"/>
      <c r="I24" s="112"/>
      <c r="J24" s="112"/>
      <c r="K24" s="112"/>
      <c r="L24" s="112"/>
    </row>
    <row r="25" spans="3:13" ht="12" customHeight="1">
      <c r="C25" s="68" t="s">
        <v>11</v>
      </c>
      <c r="D25" s="68"/>
      <c r="E25" s="112">
        <v>-227.2</v>
      </c>
      <c r="F25" s="112">
        <v>-150.30000000000001</v>
      </c>
      <c r="G25" s="112"/>
      <c r="H25" s="112">
        <f t="shared" si="1"/>
        <v>0</v>
      </c>
      <c r="I25" s="112">
        <f t="shared" si="1"/>
        <v>0</v>
      </c>
      <c r="J25" s="112"/>
      <c r="K25" s="112">
        <v>-227.2</v>
      </c>
      <c r="L25" s="112">
        <v>-150.30000000000001</v>
      </c>
    </row>
    <row r="26" spans="3:13" ht="12" customHeight="1">
      <c r="C26" s="68" t="s">
        <v>12</v>
      </c>
      <c r="D26" s="68"/>
      <c r="E26" s="113">
        <v>-6.5</v>
      </c>
      <c r="F26" s="112">
        <v>-8.6999999999999993</v>
      </c>
      <c r="G26" s="113"/>
      <c r="H26" s="112">
        <f t="shared" si="1"/>
        <v>0</v>
      </c>
      <c r="I26" s="112">
        <f t="shared" si="1"/>
        <v>0</v>
      </c>
      <c r="J26" s="113"/>
      <c r="K26" s="113">
        <v>-6.5</v>
      </c>
      <c r="L26" s="112">
        <v>-8.6999999999999993</v>
      </c>
    </row>
    <row r="27" spans="3:13" ht="12" customHeight="1">
      <c r="C27" s="68" t="s">
        <v>13</v>
      </c>
      <c r="D27" s="68"/>
      <c r="E27" s="113">
        <v>-36.1</v>
      </c>
      <c r="F27" s="112">
        <v>-39.200000000000003</v>
      </c>
      <c r="G27" s="113"/>
      <c r="H27" s="112">
        <f t="shared" si="1"/>
        <v>0</v>
      </c>
      <c r="I27" s="112">
        <f t="shared" si="1"/>
        <v>0</v>
      </c>
      <c r="J27" s="113"/>
      <c r="K27" s="113">
        <v>-36.1</v>
      </c>
      <c r="L27" s="112">
        <v>-39.200000000000003</v>
      </c>
    </row>
    <row r="28" spans="3:13" ht="12" customHeight="1">
      <c r="C28" s="68" t="s">
        <v>83</v>
      </c>
      <c r="D28" s="68"/>
      <c r="E28" s="113">
        <v>-274.2</v>
      </c>
      <c r="F28" s="112">
        <v>-296.3</v>
      </c>
      <c r="G28" s="113"/>
      <c r="H28" s="112">
        <f>+K28-E28</f>
        <v>-91.199999999999989</v>
      </c>
      <c r="I28" s="112">
        <f>+L28-F28</f>
        <v>65.700000000000017</v>
      </c>
      <c r="J28" s="113"/>
      <c r="K28" s="113">
        <v>-365.4</v>
      </c>
      <c r="L28" s="112">
        <v>-230.6</v>
      </c>
    </row>
    <row r="29" spans="3:13" ht="12" customHeight="1">
      <c r="C29" s="68" t="s">
        <v>35</v>
      </c>
      <c r="D29" s="68"/>
      <c r="E29" s="113">
        <v>-100.6</v>
      </c>
      <c r="F29" s="112">
        <v>-89.2</v>
      </c>
      <c r="G29" s="113"/>
      <c r="H29" s="112">
        <f>+K29-E29</f>
        <v>0</v>
      </c>
      <c r="I29" s="112">
        <f>+L29-F29</f>
        <v>0</v>
      </c>
      <c r="J29" s="113"/>
      <c r="K29" s="113">
        <v>-100.6</v>
      </c>
      <c r="L29" s="112">
        <v>-89.2</v>
      </c>
    </row>
    <row r="30" spans="3:13">
      <c r="C30" s="63" t="s">
        <v>185</v>
      </c>
      <c r="D30" s="72"/>
      <c r="E30" s="114">
        <f>SUM(E23:E29)</f>
        <v>-54.600000000000108</v>
      </c>
      <c r="F30" s="114">
        <f>SUM(F23:F29)</f>
        <v>12.199999999999974</v>
      </c>
      <c r="G30" s="115"/>
      <c r="H30" s="114">
        <f>SUM(H23:H29)</f>
        <v>22.60000000000008</v>
      </c>
      <c r="I30" s="114">
        <f>SUM(I23:I29)</f>
        <v>-18.19999999999996</v>
      </c>
      <c r="J30" s="115"/>
      <c r="K30" s="114">
        <f>SUM(K23:K29)</f>
        <v>-32.000000000000028</v>
      </c>
      <c r="L30" s="114">
        <f>SUM(L23:L29)</f>
        <v>-5.9999999999999858</v>
      </c>
    </row>
    <row r="31" spans="3:13" ht="12" customHeight="1"/>
    <row r="32" spans="3:13">
      <c r="F32" s="1"/>
      <c r="G32" s="1"/>
      <c r="H32" s="1"/>
      <c r="I32" s="1"/>
      <c r="J32" s="1"/>
      <c r="K32" s="1"/>
    </row>
  </sheetData>
  <mergeCells count="10">
    <mergeCell ref="E21:F22"/>
    <mergeCell ref="H21:I22"/>
    <mergeCell ref="K21:L22"/>
    <mergeCell ref="E3:L3"/>
    <mergeCell ref="E18:L18"/>
    <mergeCell ref="E19:L19"/>
    <mergeCell ref="E4:L4"/>
    <mergeCell ref="E6:F7"/>
    <mergeCell ref="H6:I7"/>
    <mergeCell ref="K6:L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/>
  <dimension ref="A2:R17"/>
  <sheetViews>
    <sheetView showGridLines="0" zoomScaleNormal="100" workbookViewId="0">
      <selection activeCell="F45" sqref="F45"/>
    </sheetView>
  </sheetViews>
  <sheetFormatPr defaultRowHeight="15"/>
  <cols>
    <col min="3" max="3" width="41.7109375" customWidth="1"/>
    <col min="4" max="4" width="1.85546875" bestFit="1" customWidth="1"/>
    <col min="5" max="6" width="10.7109375" customWidth="1"/>
    <col min="7" max="7" width="1.85546875" bestFit="1" customWidth="1"/>
    <col min="8" max="9" width="10.7109375" customWidth="1"/>
    <col min="10" max="10" width="1.85546875" bestFit="1" customWidth="1"/>
    <col min="11" max="12" width="10.7109375" customWidth="1"/>
    <col min="13" max="13" width="1.7109375" customWidth="1"/>
    <col min="14" max="15" width="10.7109375" customWidth="1"/>
    <col min="16" max="16" width="1.7109375" hidden="1" customWidth="1"/>
    <col min="17" max="18" width="10.5703125" hidden="1" customWidth="1"/>
  </cols>
  <sheetData>
    <row r="2" spans="1:18" ht="12" customHeight="1">
      <c r="C2" s="9"/>
    </row>
    <row r="3" spans="1:18" ht="12" customHeight="1" thickBot="1">
      <c r="A3" s="162"/>
      <c r="C3" s="194" t="s">
        <v>265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249"/>
      <c r="Q3" s="249"/>
      <c r="R3" s="249"/>
    </row>
    <row r="4" spans="1:18" ht="12" customHeight="1">
      <c r="C4" s="70"/>
      <c r="D4" s="70"/>
      <c r="E4" s="288" t="s">
        <v>8</v>
      </c>
      <c r="F4" s="288"/>
      <c r="G4" s="288"/>
      <c r="H4" s="288"/>
      <c r="I4" s="288"/>
      <c r="J4" s="70"/>
      <c r="K4" s="288" t="s">
        <v>121</v>
      </c>
      <c r="L4" s="288"/>
      <c r="M4" s="288"/>
      <c r="N4" s="288"/>
      <c r="O4" s="288"/>
      <c r="P4" s="250"/>
      <c r="Q4" s="286" t="s">
        <v>121</v>
      </c>
      <c r="R4" s="286"/>
    </row>
    <row r="5" spans="1:18" ht="12" customHeight="1">
      <c r="C5" s="70"/>
      <c r="D5" s="70"/>
      <c r="E5" s="288" t="s">
        <v>0</v>
      </c>
      <c r="F5" s="288"/>
      <c r="G5" s="288"/>
      <c r="H5" s="288"/>
      <c r="I5" s="288"/>
      <c r="J5" s="70"/>
      <c r="K5" s="288" t="s">
        <v>0</v>
      </c>
      <c r="L5" s="288"/>
      <c r="M5" s="288"/>
      <c r="N5" s="288"/>
      <c r="O5" s="288"/>
      <c r="P5" s="250"/>
      <c r="Q5" s="287" t="s">
        <v>0</v>
      </c>
      <c r="R5" s="287"/>
    </row>
    <row r="6" spans="1:18" ht="12" customHeight="1">
      <c r="C6" s="70"/>
      <c r="D6" s="70"/>
      <c r="E6" s="193">
        <v>2021</v>
      </c>
      <c r="F6" s="193">
        <v>2020</v>
      </c>
      <c r="G6" s="216"/>
      <c r="H6" s="193">
        <v>2021</v>
      </c>
      <c r="I6" s="193">
        <v>2020</v>
      </c>
      <c r="J6" s="70"/>
      <c r="K6" s="193">
        <v>2021</v>
      </c>
      <c r="L6" s="193">
        <v>2020</v>
      </c>
      <c r="M6" s="216"/>
      <c r="N6" s="193">
        <v>2021</v>
      </c>
      <c r="O6" s="193">
        <v>2020</v>
      </c>
      <c r="P6" s="250"/>
      <c r="Q6" s="251">
        <v>2020</v>
      </c>
      <c r="R6" s="251">
        <v>2020</v>
      </c>
    </row>
    <row r="7" spans="1:18" ht="12" customHeight="1">
      <c r="C7" s="70"/>
      <c r="D7" s="70"/>
      <c r="E7" s="285" t="s">
        <v>80</v>
      </c>
      <c r="F7" s="285"/>
      <c r="G7" s="70"/>
      <c r="H7" s="285" t="s">
        <v>82</v>
      </c>
      <c r="I7" s="285"/>
      <c r="J7" s="70"/>
      <c r="K7" s="285" t="s">
        <v>80</v>
      </c>
      <c r="L7" s="285"/>
      <c r="M7" s="70"/>
      <c r="N7" s="285" t="s">
        <v>82</v>
      </c>
      <c r="O7" s="285"/>
      <c r="P7" s="250"/>
      <c r="Q7" s="252" t="s">
        <v>3</v>
      </c>
      <c r="R7" s="252" t="s">
        <v>203</v>
      </c>
    </row>
    <row r="8" spans="1:18" ht="12" customHeight="1">
      <c r="C8" s="215"/>
      <c r="D8" s="70"/>
      <c r="E8" s="279"/>
      <c r="F8" s="279"/>
      <c r="G8" s="70"/>
      <c r="H8" s="279"/>
      <c r="I8" s="279"/>
      <c r="J8" s="70"/>
      <c r="K8" s="279"/>
      <c r="L8" s="279"/>
      <c r="M8" s="70"/>
      <c r="N8" s="279"/>
      <c r="O8" s="279"/>
      <c r="P8" s="250"/>
      <c r="Q8" s="253" t="s">
        <v>205</v>
      </c>
      <c r="R8" s="253" t="s">
        <v>204</v>
      </c>
    </row>
    <row r="9" spans="1:18" ht="12" customHeight="1">
      <c r="C9" s="69" t="s">
        <v>197</v>
      </c>
      <c r="D9" s="70"/>
      <c r="E9" s="61">
        <v>64.3</v>
      </c>
      <c r="F9" s="113">
        <v>20.8</v>
      </c>
      <c r="G9" s="113"/>
      <c r="H9" s="61">
        <v>64.3</v>
      </c>
      <c r="I9" s="113">
        <v>20.8</v>
      </c>
      <c r="J9" s="113"/>
      <c r="K9" s="113">
        <v>207.8</v>
      </c>
      <c r="L9" s="113">
        <v>146.69999999999999</v>
      </c>
      <c r="M9" s="113"/>
      <c r="N9" s="61">
        <v>207.8</v>
      </c>
      <c r="O9" s="113">
        <v>146.69999999999999</v>
      </c>
      <c r="P9" s="254"/>
      <c r="Q9" s="254">
        <v>146.69999999999999</v>
      </c>
      <c r="R9" s="254">
        <v>146.69999999999999</v>
      </c>
    </row>
    <row r="10" spans="1:18" ht="12" customHeight="1">
      <c r="C10" s="69" t="s">
        <v>196</v>
      </c>
      <c r="D10" s="70"/>
      <c r="E10" s="61">
        <v>23.9</v>
      </c>
      <c r="F10" s="113">
        <v>61.000000000000007</v>
      </c>
      <c r="G10" s="113"/>
      <c r="H10" s="61">
        <v>60.000000000000028</v>
      </c>
      <c r="I10" s="113">
        <v>95.899999999999977</v>
      </c>
      <c r="J10" s="113"/>
      <c r="K10" s="61">
        <v>133.89999999999986</v>
      </c>
      <c r="L10" s="113">
        <v>218.6</v>
      </c>
      <c r="M10" s="113"/>
      <c r="N10" s="61">
        <v>247.7</v>
      </c>
      <c r="O10" s="113">
        <v>134.69999999999999</v>
      </c>
      <c r="P10" s="254"/>
      <c r="Q10" s="254">
        <v>218.6</v>
      </c>
      <c r="R10" s="254">
        <v>134.69999999999999</v>
      </c>
    </row>
    <row r="11" spans="1:18" ht="12" customHeight="1">
      <c r="C11" s="69" t="s">
        <v>195</v>
      </c>
      <c r="D11" s="70"/>
      <c r="E11" s="61">
        <v>80.900000000000006</v>
      </c>
      <c r="F11" s="113">
        <v>70.099999999999994</v>
      </c>
      <c r="G11" s="113"/>
      <c r="H11" s="61">
        <v>80.900000000000006</v>
      </c>
      <c r="I11" s="113">
        <v>70.099999999999994</v>
      </c>
      <c r="J11" s="113"/>
      <c r="K11" s="61">
        <v>220.4</v>
      </c>
      <c r="L11" s="113">
        <v>167.3</v>
      </c>
      <c r="M11" s="113"/>
      <c r="N11" s="61">
        <v>220.4</v>
      </c>
      <c r="O11" s="113">
        <v>167.3</v>
      </c>
      <c r="P11" s="254"/>
      <c r="Q11" s="254">
        <v>167.3</v>
      </c>
      <c r="R11" s="254">
        <v>167.3</v>
      </c>
    </row>
    <row r="12" spans="1:18" ht="12" customHeight="1">
      <c r="C12" s="69" t="s">
        <v>194</v>
      </c>
      <c r="D12" s="70"/>
      <c r="E12" s="61">
        <v>5.2</v>
      </c>
      <c r="F12" s="113">
        <v>5.3</v>
      </c>
      <c r="G12" s="113"/>
      <c r="H12" s="61">
        <v>5.2</v>
      </c>
      <c r="I12" s="113">
        <v>5.3</v>
      </c>
      <c r="J12" s="113"/>
      <c r="K12" s="61">
        <v>21.7</v>
      </c>
      <c r="L12" s="113">
        <v>23.6</v>
      </c>
      <c r="M12" s="113"/>
      <c r="N12" s="61">
        <v>21.7</v>
      </c>
      <c r="O12" s="113">
        <v>23.6</v>
      </c>
      <c r="P12" s="254"/>
      <c r="Q12" s="254">
        <v>23.6</v>
      </c>
      <c r="R12" s="254">
        <v>23.6</v>
      </c>
    </row>
    <row r="13" spans="1:18" ht="12" customHeight="1">
      <c r="C13" s="69" t="s">
        <v>266</v>
      </c>
      <c r="D13" s="70"/>
      <c r="E13" s="61">
        <v>0</v>
      </c>
      <c r="F13" s="113">
        <v>15.6</v>
      </c>
      <c r="G13" s="113"/>
      <c r="H13" s="61">
        <v>0</v>
      </c>
      <c r="I13" s="113">
        <v>15.6</v>
      </c>
      <c r="J13" s="113"/>
      <c r="K13" s="61">
        <v>6.2</v>
      </c>
      <c r="L13" s="113">
        <v>39.700000000000003</v>
      </c>
      <c r="M13" s="113"/>
      <c r="N13" s="61">
        <v>6.2</v>
      </c>
      <c r="O13" s="113">
        <v>39.700000000000003</v>
      </c>
      <c r="P13" s="254"/>
      <c r="Q13" s="254">
        <v>39.700000000000003</v>
      </c>
      <c r="R13" s="254">
        <v>39.700000000000003</v>
      </c>
    </row>
    <row r="14" spans="1:18" ht="12" customHeight="1">
      <c r="C14" s="63" t="s">
        <v>264</v>
      </c>
      <c r="D14" s="70"/>
      <c r="E14" s="114">
        <f>SUM(E9:E13)</f>
        <v>174.29999999999998</v>
      </c>
      <c r="F14" s="114">
        <f>SUM(F9:F13)</f>
        <v>172.8</v>
      </c>
      <c r="G14" s="113"/>
      <c r="H14" s="114">
        <f>SUM(H9:H13)</f>
        <v>210.40000000000003</v>
      </c>
      <c r="I14" s="114">
        <f>SUM(I9:I13)</f>
        <v>207.69999999999996</v>
      </c>
      <c r="J14" s="113"/>
      <c r="K14" s="114">
        <f>SUM(K9:K13)</f>
        <v>590</v>
      </c>
      <c r="L14" s="114">
        <f>SUM(L9:L13)</f>
        <v>595.9</v>
      </c>
      <c r="M14" s="113"/>
      <c r="N14" s="114">
        <f>SUM(N9:N13)</f>
        <v>703.80000000000007</v>
      </c>
      <c r="O14" s="114">
        <f>SUM(O9:O13)</f>
        <v>512</v>
      </c>
      <c r="P14" s="254"/>
      <c r="Q14" s="255">
        <f>SUM(Q9:Q13)</f>
        <v>595.9</v>
      </c>
      <c r="R14" s="255">
        <f>SUM(R9:R13)</f>
        <v>512</v>
      </c>
    </row>
    <row r="15" spans="1:18" ht="12" customHeight="1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256"/>
      <c r="Q15" s="256"/>
      <c r="R15" s="256"/>
    </row>
    <row r="16" spans="1:18" ht="12" customHeigh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56"/>
      <c r="Q16" s="256"/>
      <c r="R16" s="256"/>
    </row>
    <row r="17" spans="3:18" ht="12" customHeigh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256"/>
      <c r="Q17" s="256"/>
      <c r="R17" s="256"/>
    </row>
  </sheetData>
  <mergeCells count="10">
    <mergeCell ref="E7:F8"/>
    <mergeCell ref="H7:I8"/>
    <mergeCell ref="K7:L8"/>
    <mergeCell ref="N7:O8"/>
    <mergeCell ref="Q4:R4"/>
    <mergeCell ref="Q5:R5"/>
    <mergeCell ref="E4:I4"/>
    <mergeCell ref="E5:I5"/>
    <mergeCell ref="K4:O4"/>
    <mergeCell ref="K5:O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/>
  <dimension ref="A2:P288"/>
  <sheetViews>
    <sheetView showGridLines="0" zoomScaleNormal="100" workbookViewId="0">
      <selection activeCell="F307" sqref="F307"/>
    </sheetView>
  </sheetViews>
  <sheetFormatPr defaultRowHeight="15"/>
  <cols>
    <col min="3" max="3" width="62.7109375" customWidth="1"/>
    <col min="4" max="4" width="1.7109375" customWidth="1"/>
    <col min="5" max="6" width="10.5703125" customWidth="1"/>
    <col min="7" max="7" width="1.7109375" customWidth="1"/>
    <col min="8" max="9" width="10.5703125" customWidth="1"/>
    <col min="10" max="10" width="1.7109375" customWidth="1"/>
    <col min="11" max="11" width="11.7109375" customWidth="1"/>
    <col min="12" max="12" width="10.5703125" customWidth="1"/>
    <col min="13" max="13" width="1.5703125" hidden="1" customWidth="1"/>
    <col min="14" max="14" width="10.7109375" style="4" hidden="1" customWidth="1"/>
    <col min="15" max="15" width="9.140625" style="4"/>
    <col min="17" max="19" width="10.42578125" customWidth="1"/>
  </cols>
  <sheetData>
    <row r="2" spans="2:15" ht="12" customHeight="1">
      <c r="B2" s="180"/>
      <c r="C2" s="9"/>
      <c r="D2" s="9"/>
      <c r="N2"/>
      <c r="O2"/>
    </row>
    <row r="3" spans="2:15" ht="12" customHeight="1">
      <c r="B3" s="199" t="s">
        <v>220</v>
      </c>
      <c r="C3" s="9"/>
      <c r="D3" s="9"/>
      <c r="N3"/>
      <c r="O3"/>
    </row>
    <row r="4" spans="2:15" s="9" customFormat="1" ht="12" customHeight="1" thickBot="1">
      <c r="B4" s="180"/>
      <c r="C4" s="205" t="s">
        <v>230</v>
      </c>
      <c r="D4" s="10"/>
      <c r="E4" s="10"/>
      <c r="F4" s="10"/>
      <c r="G4" s="10"/>
      <c r="H4" s="10"/>
      <c r="I4" s="10"/>
      <c r="J4" s="10"/>
      <c r="K4" s="10"/>
      <c r="L4" s="10"/>
      <c r="M4" s="15"/>
      <c r="N4" s="10"/>
    </row>
    <row r="5" spans="2:15" ht="12" customHeight="1">
      <c r="C5" s="12"/>
      <c r="D5" s="12"/>
      <c r="E5" s="12"/>
      <c r="F5" s="12"/>
      <c r="G5" s="12"/>
      <c r="H5" s="12"/>
      <c r="I5" s="12"/>
      <c r="J5" s="12"/>
      <c r="K5" s="12"/>
      <c r="L5" s="12"/>
      <c r="N5"/>
      <c r="O5"/>
    </row>
    <row r="6" spans="2:15" ht="12" customHeight="1">
      <c r="N6"/>
      <c r="O6"/>
    </row>
    <row r="7" spans="2:15" ht="12" customHeight="1">
      <c r="B7" s="199" t="s">
        <v>221</v>
      </c>
      <c r="C7" s="72"/>
      <c r="D7" s="12"/>
      <c r="E7" s="12"/>
      <c r="F7" s="60"/>
      <c r="G7" s="60"/>
      <c r="H7" s="100"/>
      <c r="I7" s="100"/>
      <c r="J7" s="100"/>
      <c r="K7" s="100"/>
      <c r="L7" s="100"/>
      <c r="N7" s="100"/>
      <c r="O7"/>
    </row>
    <row r="8" spans="2:15" ht="12" customHeight="1">
      <c r="C8" s="205" t="s">
        <v>229</v>
      </c>
      <c r="N8" s="11"/>
      <c r="O8"/>
    </row>
    <row r="9" spans="2:15" ht="12" customHeight="1">
      <c r="N9"/>
      <c r="O9"/>
    </row>
    <row r="10" spans="2:15" ht="12" customHeight="1" thickBot="1">
      <c r="C10" s="116" t="s">
        <v>175</v>
      </c>
      <c r="D10" s="116"/>
      <c r="E10" s="116"/>
      <c r="F10" s="116"/>
      <c r="G10" s="116"/>
      <c r="H10" s="117"/>
      <c r="I10" s="116"/>
      <c r="J10" s="116"/>
      <c r="K10" s="116"/>
      <c r="L10" s="116"/>
      <c r="M10" s="14"/>
      <c r="N10" s="14"/>
      <c r="O10"/>
    </row>
    <row r="11" spans="2:15" ht="12" customHeight="1">
      <c r="C11" s="118"/>
      <c r="D11" s="118"/>
      <c r="E11" s="118"/>
      <c r="F11" s="118"/>
      <c r="G11" s="118"/>
      <c r="H11" s="282" t="s">
        <v>8</v>
      </c>
      <c r="I11" s="282"/>
      <c r="J11" s="282"/>
      <c r="K11" s="289" t="s">
        <v>121</v>
      </c>
      <c r="L11" s="289"/>
      <c r="N11" s="4" t="s">
        <v>121</v>
      </c>
      <c r="O11"/>
    </row>
    <row r="12" spans="2:15" ht="12" customHeight="1">
      <c r="C12" s="118"/>
      <c r="D12" s="118"/>
      <c r="E12" s="118"/>
      <c r="F12" s="118"/>
      <c r="G12" s="118"/>
      <c r="H12" s="284" t="s">
        <v>0</v>
      </c>
      <c r="I12" s="284"/>
      <c r="J12" s="284"/>
      <c r="K12" s="274" t="s">
        <v>0</v>
      </c>
      <c r="L12" s="274"/>
      <c r="N12" s="59" t="s">
        <v>0</v>
      </c>
      <c r="O12"/>
    </row>
    <row r="13" spans="2:15" ht="12" customHeight="1">
      <c r="C13" s="89"/>
      <c r="D13" s="119"/>
      <c r="E13" s="119"/>
      <c r="F13" s="119"/>
      <c r="G13" s="60"/>
      <c r="H13" s="65">
        <v>2021</v>
      </c>
      <c r="I13" s="67">
        <v>2020</v>
      </c>
      <c r="K13" s="65">
        <v>2021</v>
      </c>
      <c r="L13" s="67">
        <v>2020</v>
      </c>
      <c r="N13" s="67">
        <v>2020</v>
      </c>
      <c r="O13"/>
    </row>
    <row r="14" spans="2:15" ht="12" customHeight="1">
      <c r="C14" s="60" t="s">
        <v>59</v>
      </c>
      <c r="E14" s="60"/>
      <c r="F14" s="60"/>
      <c r="G14" s="60"/>
      <c r="H14" s="168">
        <v>0.44</v>
      </c>
      <c r="I14" s="168">
        <v>0.08</v>
      </c>
      <c r="J14" s="168"/>
      <c r="K14" s="168">
        <v>0.41539999999999999</v>
      </c>
      <c r="L14" s="168">
        <v>0.2</v>
      </c>
      <c r="M14" s="217"/>
      <c r="N14" s="168">
        <v>0.2</v>
      </c>
      <c r="O14"/>
    </row>
    <row r="15" spans="2:15" ht="12" customHeight="1">
      <c r="C15" s="60" t="s">
        <v>179</v>
      </c>
      <c r="E15" s="60"/>
      <c r="F15" s="60"/>
      <c r="G15" s="60"/>
      <c r="H15" s="168">
        <v>0.14000000000000001</v>
      </c>
      <c r="I15" s="168">
        <v>0.41</v>
      </c>
      <c r="J15" s="168"/>
      <c r="K15" s="168">
        <v>0.28649999999999998</v>
      </c>
      <c r="L15" s="168">
        <v>0.5</v>
      </c>
      <c r="M15" s="217"/>
      <c r="N15" s="168">
        <v>0.5</v>
      </c>
      <c r="O15"/>
    </row>
    <row r="16" spans="2:15" ht="12" customHeight="1">
      <c r="C16" s="60" t="s">
        <v>5</v>
      </c>
      <c r="E16" s="60"/>
      <c r="F16" s="60"/>
      <c r="G16" s="60"/>
      <c r="H16" s="168">
        <v>0.03</v>
      </c>
      <c r="I16" s="168">
        <v>0.13</v>
      </c>
      <c r="J16" s="168"/>
      <c r="K16" s="168">
        <v>0.12520000000000001</v>
      </c>
      <c r="L16" s="168">
        <v>0.14000000000000001</v>
      </c>
      <c r="M16" s="217"/>
      <c r="N16" s="168">
        <v>0.14000000000000001</v>
      </c>
      <c r="O16"/>
    </row>
    <row r="17" spans="2:15" ht="12" customHeight="1">
      <c r="C17" s="60" t="s">
        <v>177</v>
      </c>
      <c r="E17" s="60"/>
      <c r="F17" s="60"/>
      <c r="G17" s="60"/>
      <c r="H17" s="168">
        <v>7.0000000000000007E-2</v>
      </c>
      <c r="I17" s="168">
        <v>0.03</v>
      </c>
      <c r="J17" s="168"/>
      <c r="K17" s="168">
        <v>4.5499999999999999E-2</v>
      </c>
      <c r="L17" s="168">
        <v>0.02</v>
      </c>
      <c r="M17" s="217"/>
      <c r="N17" s="168">
        <v>0.02</v>
      </c>
      <c r="O17"/>
    </row>
    <row r="18" spans="2:15" ht="12" customHeight="1">
      <c r="C18" s="119" t="s">
        <v>178</v>
      </c>
      <c r="D18" s="110"/>
      <c r="E18" s="119"/>
      <c r="F18" s="119"/>
      <c r="G18" s="60"/>
      <c r="H18" s="169">
        <v>0.32</v>
      </c>
      <c r="I18" s="169">
        <v>0.35</v>
      </c>
      <c r="J18" s="168"/>
      <c r="K18" s="169">
        <v>0.12739999999999999</v>
      </c>
      <c r="L18" s="169">
        <v>0.14000000000000001</v>
      </c>
      <c r="M18" s="217"/>
      <c r="N18" s="169">
        <v>0.14000000000000001</v>
      </c>
      <c r="O18"/>
    </row>
    <row r="19" spans="2:15" ht="12" customHeight="1">
      <c r="C19" s="167" t="s">
        <v>288</v>
      </c>
      <c r="H19" s="9"/>
      <c r="I19" s="9"/>
      <c r="N19"/>
      <c r="O19"/>
    </row>
    <row r="20" spans="2:15" ht="12" customHeight="1">
      <c r="C20" s="167" t="s">
        <v>279</v>
      </c>
      <c r="H20" s="9"/>
      <c r="I20" s="9"/>
      <c r="N20"/>
      <c r="O20"/>
    </row>
    <row r="21" spans="2:15" ht="12" customHeight="1">
      <c r="N21"/>
      <c r="O21"/>
    </row>
    <row r="22" spans="2:15" ht="12" customHeight="1">
      <c r="B22" s="3" t="s">
        <v>222</v>
      </c>
      <c r="C22" s="4"/>
      <c r="D22" s="4"/>
      <c r="E22" s="4"/>
      <c r="F22" s="4"/>
      <c r="G22" s="61"/>
      <c r="H22" s="61"/>
      <c r="I22" s="61"/>
      <c r="J22" s="61"/>
      <c r="K22" s="61"/>
      <c r="L22" s="61"/>
      <c r="M22" s="61"/>
      <c r="N22" s="61"/>
    </row>
    <row r="23" spans="2:15" ht="12" customHeight="1" thickBot="1">
      <c r="C23" s="54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/>
    </row>
    <row r="24" spans="2:15" ht="12" customHeight="1">
      <c r="C24" s="118"/>
      <c r="D24" s="118"/>
      <c r="E24" s="118"/>
      <c r="F24" s="118"/>
      <c r="G24" s="118"/>
      <c r="H24" s="282" t="s">
        <v>8</v>
      </c>
      <c r="I24" s="282"/>
      <c r="J24" s="282"/>
      <c r="K24" s="289" t="s">
        <v>121</v>
      </c>
      <c r="L24" s="289"/>
      <c r="N24" s="4" t="s">
        <v>121</v>
      </c>
      <c r="O24"/>
    </row>
    <row r="25" spans="2:15" ht="12" customHeight="1">
      <c r="C25" s="118"/>
      <c r="D25" s="118"/>
      <c r="E25" s="118"/>
      <c r="F25" s="118"/>
      <c r="G25" s="118"/>
      <c r="H25" s="284" t="s">
        <v>0</v>
      </c>
      <c r="I25" s="284"/>
      <c r="J25" s="284"/>
      <c r="K25" s="274" t="s">
        <v>0</v>
      </c>
      <c r="L25" s="274"/>
      <c r="M25" s="214"/>
      <c r="N25" s="215" t="s">
        <v>0</v>
      </c>
      <c r="O25"/>
    </row>
    <row r="26" spans="2:15" ht="12" customHeight="1">
      <c r="C26" s="89" t="s">
        <v>9</v>
      </c>
      <c r="D26" s="119"/>
      <c r="E26" s="119"/>
      <c r="F26" s="119"/>
      <c r="G26" s="60"/>
      <c r="H26" s="65">
        <v>2021</v>
      </c>
      <c r="I26" s="67">
        <v>2020</v>
      </c>
      <c r="J26" s="9"/>
      <c r="K26" s="65">
        <v>2021</v>
      </c>
      <c r="L26" s="67">
        <v>2020</v>
      </c>
      <c r="M26" s="9"/>
      <c r="N26" s="216">
        <v>2020</v>
      </c>
      <c r="O26"/>
    </row>
    <row r="27" spans="2:15" ht="12" customHeight="1">
      <c r="C27" s="4" t="s">
        <v>30</v>
      </c>
      <c r="D27" s="4"/>
      <c r="E27" s="4"/>
      <c r="F27" s="4"/>
      <c r="G27" s="61"/>
      <c r="H27" s="61">
        <v>-85.6</v>
      </c>
      <c r="I27" s="61">
        <v>-67.599999999999994</v>
      </c>
      <c r="J27" s="61"/>
      <c r="K27" s="61">
        <v>-351.2</v>
      </c>
      <c r="L27" s="61">
        <v>-369.8</v>
      </c>
      <c r="M27" s="61"/>
      <c r="N27" s="61">
        <v>-369.8</v>
      </c>
      <c r="O27"/>
    </row>
    <row r="28" spans="2:15" ht="12" customHeight="1">
      <c r="C28" s="4" t="s">
        <v>31</v>
      </c>
      <c r="D28" s="4"/>
      <c r="E28" s="4"/>
      <c r="F28" s="4"/>
      <c r="G28" s="61"/>
      <c r="H28" s="61">
        <v>-3.9</v>
      </c>
      <c r="I28" s="61">
        <v>-3.1</v>
      </c>
      <c r="J28" s="61"/>
      <c r="K28" s="61">
        <v>-14.5</v>
      </c>
      <c r="L28" s="61">
        <v>-17.2</v>
      </c>
      <c r="M28" s="61"/>
      <c r="N28" s="61">
        <v>-17.2</v>
      </c>
    </row>
    <row r="29" spans="2:15" ht="12" customHeight="1">
      <c r="C29" s="4" t="s">
        <v>36</v>
      </c>
      <c r="D29" s="4"/>
      <c r="E29" s="4"/>
      <c r="F29" s="4"/>
      <c r="G29" s="61"/>
      <c r="H29" s="61">
        <v>-8.3000000000000007</v>
      </c>
      <c r="I29" s="61">
        <v>-9.8000000000000007</v>
      </c>
      <c r="J29" s="61"/>
      <c r="K29" s="61">
        <v>-36.1</v>
      </c>
      <c r="L29" s="61">
        <v>-39.200000000000003</v>
      </c>
      <c r="M29" s="61"/>
      <c r="N29" s="61">
        <v>-39.200000000000003</v>
      </c>
    </row>
    <row r="30" spans="2:15" ht="12" customHeight="1">
      <c r="C30" s="57" t="s">
        <v>32</v>
      </c>
      <c r="D30" s="57"/>
      <c r="E30" s="187"/>
      <c r="F30" s="56"/>
      <c r="G30" s="71"/>
      <c r="H30" s="62">
        <f>SUM(H27:H29)</f>
        <v>-97.8</v>
      </c>
      <c r="I30" s="62">
        <v>-80.499999999999986</v>
      </c>
      <c r="J30" s="61"/>
      <c r="K30" s="62">
        <f>SUM(K27:K29)</f>
        <v>-401.8</v>
      </c>
      <c r="L30" s="62">
        <v>-426.2</v>
      </c>
      <c r="M30" s="71"/>
      <c r="N30" s="62">
        <v>-426.2</v>
      </c>
    </row>
    <row r="31" spans="2:15" ht="12" customHeight="1">
      <c r="C31" s="4" t="s">
        <v>33</v>
      </c>
      <c r="D31" s="4"/>
      <c r="E31" s="188"/>
      <c r="F31" s="4"/>
      <c r="G31" s="61"/>
      <c r="H31" s="61">
        <v>-5.7</v>
      </c>
      <c r="I31" s="61">
        <v>2.5</v>
      </c>
      <c r="J31" s="61"/>
      <c r="K31" s="61">
        <v>-3.2</v>
      </c>
      <c r="L31" s="61">
        <v>-2.8</v>
      </c>
      <c r="M31" s="61"/>
      <c r="N31" s="61">
        <v>-2.8</v>
      </c>
    </row>
    <row r="32" spans="2:15" ht="12" customHeight="1">
      <c r="C32" s="60" t="s">
        <v>29</v>
      </c>
      <c r="D32" s="4"/>
      <c r="E32" s="188"/>
      <c r="F32" s="4"/>
      <c r="G32" s="61"/>
      <c r="H32" s="61">
        <v>23.3</v>
      </c>
      <c r="I32" s="61">
        <v>33</v>
      </c>
      <c r="J32" s="61"/>
      <c r="K32" s="61">
        <v>127.2</v>
      </c>
      <c r="L32" s="61">
        <v>222.3</v>
      </c>
      <c r="M32" s="61"/>
      <c r="N32" s="61">
        <v>222.3</v>
      </c>
    </row>
    <row r="33" spans="2:16" ht="12" customHeight="1">
      <c r="C33" s="60" t="s">
        <v>34</v>
      </c>
      <c r="D33" s="4"/>
      <c r="E33" s="188"/>
      <c r="F33" s="4"/>
      <c r="G33" s="61"/>
      <c r="H33" s="61">
        <v>2</v>
      </c>
      <c r="I33" s="61">
        <v>1.8</v>
      </c>
      <c r="J33" s="61"/>
      <c r="K33" s="61">
        <v>8</v>
      </c>
      <c r="L33" s="61">
        <v>8.5</v>
      </c>
      <c r="M33" s="61"/>
      <c r="N33" s="61">
        <v>8.5</v>
      </c>
    </row>
    <row r="34" spans="2:16" ht="12" customHeight="1">
      <c r="C34" s="57" t="s">
        <v>84</v>
      </c>
      <c r="D34" s="57"/>
      <c r="E34" s="187"/>
      <c r="F34" s="57"/>
      <c r="G34" s="71"/>
      <c r="H34" s="62">
        <f>SUM(H30:H33)</f>
        <v>-78.2</v>
      </c>
      <c r="I34" s="62">
        <v>-43.199999999999989</v>
      </c>
      <c r="J34" s="71"/>
      <c r="K34" s="62">
        <f>SUM(K30:K33)</f>
        <v>-269.8</v>
      </c>
      <c r="L34" s="62">
        <v>-198.2</v>
      </c>
      <c r="M34" s="71"/>
      <c r="N34" s="62">
        <v>-198.2</v>
      </c>
    </row>
    <row r="35" spans="2:16" ht="12" customHeight="1">
      <c r="C35" s="4"/>
      <c r="D35" s="4"/>
      <c r="E35" s="186"/>
      <c r="F35" s="4"/>
      <c r="G35" s="61"/>
      <c r="H35" s="61"/>
      <c r="I35" s="61"/>
      <c r="J35" s="61"/>
      <c r="K35" s="61"/>
      <c r="L35" s="61"/>
      <c r="M35" s="4"/>
    </row>
    <row r="36" spans="2:16" ht="12" customHeight="1">
      <c r="B36" s="3" t="s">
        <v>223</v>
      </c>
      <c r="N36"/>
      <c r="O36"/>
    </row>
    <row r="37" spans="2:16" ht="12" customHeight="1">
      <c r="B37" s="3"/>
      <c r="N37"/>
      <c r="O37"/>
    </row>
    <row r="38" spans="2:16" ht="12" customHeight="1" thickBot="1">
      <c r="C38" s="116" t="s">
        <v>85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4"/>
      <c r="N38" s="14"/>
      <c r="O38"/>
    </row>
    <row r="39" spans="2:16" ht="12" customHeight="1">
      <c r="C39" s="118"/>
      <c r="D39" s="118"/>
      <c r="E39" s="118"/>
      <c r="F39" s="118"/>
      <c r="G39" s="118"/>
      <c r="H39" s="282" t="s">
        <v>8</v>
      </c>
      <c r="I39" s="282"/>
      <c r="J39" s="282"/>
      <c r="K39" s="289" t="s">
        <v>121</v>
      </c>
      <c r="L39" s="289"/>
      <c r="N39" s="4" t="s">
        <v>121</v>
      </c>
    </row>
    <row r="40" spans="2:16" ht="12" customHeight="1">
      <c r="C40" s="118"/>
      <c r="D40" s="118"/>
      <c r="E40" s="118"/>
      <c r="F40" s="118"/>
      <c r="G40" s="118"/>
      <c r="H40" s="284" t="s">
        <v>0</v>
      </c>
      <c r="I40" s="284"/>
      <c r="J40" s="284"/>
      <c r="K40" s="274" t="s">
        <v>0</v>
      </c>
      <c r="L40" s="274"/>
      <c r="N40" s="59" t="s">
        <v>0</v>
      </c>
    </row>
    <row r="41" spans="2:16" ht="12" customHeight="1">
      <c r="C41" s="89" t="s">
        <v>9</v>
      </c>
      <c r="D41" s="119"/>
      <c r="E41" s="119"/>
      <c r="F41" s="119"/>
      <c r="G41" s="60"/>
      <c r="H41" s="65">
        <v>2021</v>
      </c>
      <c r="I41" s="67">
        <v>2020</v>
      </c>
      <c r="K41" s="65">
        <v>2021</v>
      </c>
      <c r="L41" s="67">
        <v>2020</v>
      </c>
      <c r="N41" s="56">
        <v>2020</v>
      </c>
    </row>
    <row r="42" spans="2:16" ht="12" customHeight="1">
      <c r="C42" s="159"/>
      <c r="D42" s="60"/>
      <c r="E42" s="60"/>
      <c r="F42" s="60"/>
      <c r="G42" s="60"/>
      <c r="H42" s="120"/>
      <c r="I42" s="121"/>
      <c r="K42" s="120"/>
      <c r="L42" s="121"/>
      <c r="N42" s="64"/>
    </row>
    <row r="43" spans="2:16" ht="12" customHeight="1">
      <c r="C43" s="72" t="s">
        <v>82</v>
      </c>
      <c r="D43" s="60"/>
      <c r="E43" s="60"/>
      <c r="F43" s="60"/>
      <c r="G43" s="60"/>
      <c r="H43" s="120"/>
      <c r="I43" s="121"/>
      <c r="K43" s="120"/>
      <c r="L43" s="121"/>
      <c r="N43" s="64"/>
    </row>
    <row r="44" spans="2:16" ht="12" customHeight="1">
      <c r="C44" s="60" t="s">
        <v>83</v>
      </c>
      <c r="E44" s="60"/>
      <c r="F44" s="60"/>
      <c r="G44" s="60"/>
      <c r="H44" s="103">
        <v>-44.7</v>
      </c>
      <c r="I44" s="103">
        <v>-28.6</v>
      </c>
      <c r="J44" s="103"/>
      <c r="K44" s="103">
        <v>-151.19999999999999</v>
      </c>
      <c r="L44" s="103">
        <v>-125.4</v>
      </c>
      <c r="N44" s="103">
        <v>-125.4</v>
      </c>
    </row>
    <row r="45" spans="2:16" ht="12" customHeight="1">
      <c r="C45" s="60" t="s">
        <v>86</v>
      </c>
      <c r="E45" s="60"/>
      <c r="F45" s="60"/>
      <c r="G45" s="60"/>
      <c r="H45" s="103">
        <v>-47.099999999999994</v>
      </c>
      <c r="I45" s="103">
        <v>-77.599999999999994</v>
      </c>
      <c r="J45" s="103"/>
      <c r="K45" s="103">
        <v>-214.2</v>
      </c>
      <c r="L45" s="103">
        <v>-105.2</v>
      </c>
      <c r="N45" s="103">
        <v>-105.2</v>
      </c>
      <c r="P45" s="179"/>
    </row>
    <row r="46" spans="2:16" ht="12" customHeight="1">
      <c r="C46" s="60" t="s">
        <v>87</v>
      </c>
      <c r="E46" s="60"/>
      <c r="F46" s="60"/>
      <c r="G46" s="60"/>
      <c r="H46" s="103">
        <v>-13.6</v>
      </c>
      <c r="I46" s="102">
        <v>-18.2</v>
      </c>
      <c r="J46" s="103"/>
      <c r="K46" s="103">
        <v>-13.6</v>
      </c>
      <c r="L46" s="102">
        <v>-34.9</v>
      </c>
      <c r="N46" s="102">
        <v>-34.9</v>
      </c>
      <c r="P46" s="179"/>
    </row>
    <row r="47" spans="2:16" ht="12" customHeight="1">
      <c r="C47" s="63" t="s">
        <v>57</v>
      </c>
      <c r="D47" s="8"/>
      <c r="E47" s="8"/>
      <c r="F47" s="122"/>
      <c r="G47" s="60"/>
      <c r="H47" s="104">
        <f>SUM(H44:H46)</f>
        <v>-105.39999999999999</v>
      </c>
      <c r="I47" s="104">
        <v>-124.39999999999999</v>
      </c>
      <c r="J47" s="100"/>
      <c r="K47" s="104">
        <f>SUM(K44:K46)</f>
        <v>-379</v>
      </c>
      <c r="L47" s="104">
        <v>-265.5</v>
      </c>
      <c r="N47" s="104">
        <v>-265.5</v>
      </c>
    </row>
    <row r="48" spans="2:16" ht="12" customHeight="1">
      <c r="C48" s="72"/>
      <c r="D48" s="12"/>
      <c r="E48" s="12"/>
      <c r="F48" s="60"/>
      <c r="G48" s="60"/>
      <c r="H48" s="100"/>
      <c r="I48" s="100"/>
      <c r="J48" s="100"/>
      <c r="K48" s="100"/>
      <c r="L48" s="100"/>
      <c r="N48" s="100"/>
    </row>
    <row r="49" spans="3:14" ht="12" customHeight="1">
      <c r="C49" s="72" t="s">
        <v>198</v>
      </c>
      <c r="D49" s="12"/>
      <c r="E49" s="12"/>
      <c r="F49" s="60"/>
      <c r="G49" s="60"/>
      <c r="H49" s="100"/>
      <c r="I49" s="100"/>
      <c r="J49" s="100"/>
      <c r="K49" s="100"/>
      <c r="L49" s="100"/>
      <c r="N49" s="100"/>
    </row>
    <row r="50" spans="3:14" ht="12" customHeight="1">
      <c r="C50" s="60" t="s">
        <v>83</v>
      </c>
      <c r="D50" s="12"/>
      <c r="E50" s="12"/>
      <c r="F50" s="60"/>
      <c r="G50" s="60"/>
      <c r="H50" s="103">
        <v>-62.4</v>
      </c>
      <c r="I50" s="103">
        <v>-85.2</v>
      </c>
      <c r="J50" s="103"/>
      <c r="K50" s="103">
        <v>-274.2</v>
      </c>
      <c r="L50" s="103">
        <v>-296.3</v>
      </c>
      <c r="M50" s="191"/>
      <c r="N50" s="103">
        <v>-296.3</v>
      </c>
    </row>
    <row r="51" spans="3:14" ht="12" customHeight="1">
      <c r="C51" s="63" t="s">
        <v>57</v>
      </c>
      <c r="D51" s="63"/>
      <c r="E51" s="63"/>
      <c r="F51" s="63"/>
      <c r="G51" s="60"/>
      <c r="H51" s="104">
        <f>SUM(H50:H50)</f>
        <v>-62.4</v>
      </c>
      <c r="I51" s="104">
        <v>-85.2</v>
      </c>
      <c r="J51" s="100"/>
      <c r="K51" s="104">
        <f>SUM(K49:K50)</f>
        <v>-274.2</v>
      </c>
      <c r="L51" s="104">
        <v>-296.3</v>
      </c>
      <c r="N51" s="104">
        <v>-296.3</v>
      </c>
    </row>
    <row r="52" spans="3:14" ht="12" customHeight="1"/>
    <row r="53" spans="3:14" ht="12" customHeight="1"/>
    <row r="54" spans="3:14" ht="12" customHeight="1" thickBot="1">
      <c r="C54" s="116" t="s">
        <v>206</v>
      </c>
      <c r="D54" s="116"/>
      <c r="E54" s="116"/>
      <c r="F54" s="116"/>
      <c r="G54" s="116"/>
      <c r="H54" s="117"/>
      <c r="I54" s="116"/>
      <c r="J54" s="116"/>
      <c r="K54" s="116"/>
      <c r="L54" s="116"/>
      <c r="M54" s="14"/>
      <c r="N54" s="14"/>
    </row>
    <row r="55" spans="3:14" ht="12" customHeight="1">
      <c r="C55" s="118"/>
      <c r="D55" s="118"/>
      <c r="E55" s="118"/>
      <c r="F55" s="118"/>
      <c r="G55" s="118"/>
      <c r="H55" s="282" t="s">
        <v>8</v>
      </c>
      <c r="I55" s="282"/>
      <c r="J55" s="282"/>
      <c r="K55" s="289" t="s">
        <v>121</v>
      </c>
      <c r="L55" s="289"/>
      <c r="N55" s="4" t="s">
        <v>121</v>
      </c>
    </row>
    <row r="56" spans="3:14" ht="12" customHeight="1">
      <c r="C56" s="118"/>
      <c r="D56" s="118"/>
      <c r="E56" s="118"/>
      <c r="F56" s="118"/>
      <c r="G56" s="118"/>
      <c r="H56" s="284" t="s">
        <v>0</v>
      </c>
      <c r="I56" s="284"/>
      <c r="J56" s="284"/>
      <c r="K56" s="274" t="s">
        <v>0</v>
      </c>
      <c r="L56" s="274"/>
      <c r="N56" s="59" t="s">
        <v>0</v>
      </c>
    </row>
    <row r="57" spans="3:14" ht="12" customHeight="1">
      <c r="C57" s="89" t="s">
        <v>9</v>
      </c>
      <c r="D57" s="119"/>
      <c r="E57" s="119"/>
      <c r="F57" s="119"/>
      <c r="G57" s="60"/>
      <c r="H57" s="65">
        <v>2021</v>
      </c>
      <c r="I57" s="67">
        <v>2020</v>
      </c>
      <c r="K57" s="65">
        <v>2021</v>
      </c>
      <c r="L57" s="67">
        <v>2020</v>
      </c>
      <c r="N57" s="56">
        <v>2020</v>
      </c>
    </row>
    <row r="58" spans="3:14" ht="12" customHeight="1">
      <c r="C58" s="68" t="s">
        <v>189</v>
      </c>
      <c r="E58" s="60"/>
      <c r="F58" s="60"/>
      <c r="G58" s="60"/>
      <c r="H58" s="103">
        <v>-35.200000000000003</v>
      </c>
      <c r="I58" s="103">
        <v>-40.4</v>
      </c>
      <c r="J58" s="103"/>
      <c r="K58" s="103">
        <v>-142.39999999999998</v>
      </c>
      <c r="L58" s="103">
        <v>-176.2</v>
      </c>
      <c r="N58" s="103">
        <v>-176.2</v>
      </c>
    </row>
    <row r="59" spans="3:14" ht="12" customHeight="1">
      <c r="C59" s="68" t="s">
        <v>245</v>
      </c>
      <c r="E59" s="60"/>
      <c r="F59" s="60"/>
      <c r="G59" s="60"/>
      <c r="H59" s="103">
        <v>-2.2999999999999998</v>
      </c>
      <c r="I59" s="103">
        <v>1.4999999999999982</v>
      </c>
      <c r="J59" s="103"/>
      <c r="K59" s="103">
        <v>-2.1000000000000014</v>
      </c>
      <c r="L59" s="103">
        <v>-0.79999999999999716</v>
      </c>
      <c r="N59" s="103">
        <v>-0.79999999999999716</v>
      </c>
    </row>
    <row r="60" spans="3:14" ht="12" customHeight="1">
      <c r="C60" s="119" t="s">
        <v>271</v>
      </c>
      <c r="E60" s="60"/>
      <c r="F60" s="60"/>
      <c r="G60" s="60"/>
      <c r="H60" s="103">
        <v>6.8</v>
      </c>
      <c r="I60" s="103">
        <v>14.9</v>
      </c>
      <c r="J60" s="103"/>
      <c r="K60" s="103">
        <v>43.9</v>
      </c>
      <c r="L60" s="103">
        <v>87.8</v>
      </c>
      <c r="N60" s="103">
        <v>87.8</v>
      </c>
    </row>
    <row r="61" spans="3:14" ht="12" customHeight="1">
      <c r="C61" s="63" t="s">
        <v>57</v>
      </c>
      <c r="D61" s="8"/>
      <c r="E61" s="8"/>
      <c r="F61" s="122"/>
      <c r="G61" s="60"/>
      <c r="H61" s="104">
        <f>SUM(H58:H60)</f>
        <v>-30.7</v>
      </c>
      <c r="I61" s="104">
        <v>-24</v>
      </c>
      <c r="J61" s="100"/>
      <c r="K61" s="104">
        <f>SUM(K58:K60)</f>
        <v>-100.59999999999997</v>
      </c>
      <c r="L61" s="104">
        <v>-89.2</v>
      </c>
      <c r="N61" s="104">
        <v>-89.2</v>
      </c>
    </row>
    <row r="62" spans="3:14" ht="12" customHeight="1">
      <c r="C62" s="290" t="s">
        <v>289</v>
      </c>
      <c r="D62" s="290"/>
      <c r="E62" s="290"/>
      <c r="F62" s="290"/>
      <c r="G62" s="290"/>
      <c r="H62" s="290"/>
      <c r="I62" s="290"/>
      <c r="J62" s="290"/>
      <c r="K62" s="290"/>
      <c r="L62" s="290"/>
      <c r="M62" s="290"/>
      <c r="N62" s="290"/>
    </row>
    <row r="63" spans="3:14" ht="15.75" customHeight="1">
      <c r="C63" s="290"/>
      <c r="D63" s="290"/>
      <c r="E63" s="290"/>
      <c r="F63" s="290"/>
      <c r="G63" s="290"/>
      <c r="H63" s="290"/>
      <c r="I63" s="290"/>
      <c r="J63" s="290"/>
      <c r="K63" s="290"/>
      <c r="L63" s="290"/>
      <c r="M63" s="290"/>
      <c r="N63" s="290"/>
    </row>
    <row r="64" spans="3:14" ht="12" customHeight="1">
      <c r="C64" s="4"/>
    </row>
    <row r="65" spans="3:14" ht="12" customHeight="1"/>
    <row r="66" spans="3:14" ht="12" customHeight="1" thickBot="1">
      <c r="C66" s="123" t="s">
        <v>254</v>
      </c>
      <c r="D66" s="116"/>
      <c r="E66" s="116"/>
      <c r="F66" s="116"/>
      <c r="G66" s="116"/>
      <c r="H66" s="117"/>
      <c r="I66" s="116"/>
      <c r="J66" s="116"/>
      <c r="K66" s="116"/>
      <c r="L66" s="116"/>
      <c r="M66" s="14"/>
      <c r="N66" s="14"/>
    </row>
    <row r="67" spans="3:14" ht="12" customHeight="1">
      <c r="C67" s="118"/>
      <c r="D67" s="118"/>
      <c r="E67" s="118"/>
      <c r="F67" s="118"/>
      <c r="G67" s="118"/>
      <c r="H67" s="282" t="s">
        <v>8</v>
      </c>
      <c r="I67" s="282"/>
      <c r="J67" s="282"/>
      <c r="K67" s="289" t="s">
        <v>121</v>
      </c>
      <c r="L67" s="289"/>
      <c r="N67" s="4" t="s">
        <v>121</v>
      </c>
    </row>
    <row r="68" spans="3:14" ht="12" customHeight="1">
      <c r="C68" s="118"/>
      <c r="D68" s="118"/>
      <c r="E68" s="118"/>
      <c r="F68" s="118"/>
      <c r="G68" s="118"/>
      <c r="H68" s="284" t="s">
        <v>0</v>
      </c>
      <c r="I68" s="284"/>
      <c r="J68" s="284"/>
      <c r="K68" s="274" t="s">
        <v>0</v>
      </c>
      <c r="L68" s="274"/>
      <c r="N68" s="59" t="s">
        <v>0</v>
      </c>
    </row>
    <row r="69" spans="3:14" ht="12" customHeight="1">
      <c r="C69" s="89" t="s">
        <v>9</v>
      </c>
      <c r="D69" s="119"/>
      <c r="E69" s="119"/>
      <c r="F69" s="119"/>
      <c r="G69" s="60"/>
      <c r="H69" s="65">
        <v>2021</v>
      </c>
      <c r="I69" s="67">
        <v>2020</v>
      </c>
      <c r="K69" s="65">
        <v>2021</v>
      </c>
      <c r="L69" s="67">
        <v>2020</v>
      </c>
      <c r="N69" s="56">
        <v>2020</v>
      </c>
    </row>
    <row r="70" spans="3:14" ht="12" customHeight="1">
      <c r="C70" s="60" t="s">
        <v>88</v>
      </c>
      <c r="E70" s="60"/>
      <c r="F70" s="60"/>
      <c r="G70" s="60"/>
      <c r="H70" s="103">
        <v>-15</v>
      </c>
      <c r="I70" s="103">
        <v>-30</v>
      </c>
      <c r="J70" s="103"/>
      <c r="K70" s="103">
        <v>-15</v>
      </c>
      <c r="L70" s="103">
        <v>-107.4</v>
      </c>
      <c r="N70" s="103">
        <v>-107.4</v>
      </c>
    </row>
    <row r="71" spans="3:14" ht="12" customHeight="1">
      <c r="C71" s="60" t="s">
        <v>58</v>
      </c>
      <c r="E71" s="60"/>
      <c r="F71" s="60"/>
      <c r="G71" s="60"/>
      <c r="H71" s="103">
        <v>0</v>
      </c>
      <c r="I71" s="103">
        <v>0</v>
      </c>
      <c r="J71" s="103"/>
      <c r="K71" s="103">
        <v>0</v>
      </c>
      <c r="L71" s="103">
        <v>-1</v>
      </c>
      <c r="N71" s="103">
        <v>-1</v>
      </c>
    </row>
    <row r="72" spans="3:14" ht="12" customHeight="1">
      <c r="C72" s="63" t="s">
        <v>57</v>
      </c>
      <c r="D72" s="8"/>
      <c r="E72" s="8"/>
      <c r="F72" s="122"/>
      <c r="G72" s="60"/>
      <c r="H72" s="104">
        <f>SUM(H70:H71)</f>
        <v>-15</v>
      </c>
      <c r="I72" s="104">
        <v>-30</v>
      </c>
      <c r="J72" s="100"/>
      <c r="K72" s="104">
        <f>SUM(K70:K71)</f>
        <v>-15</v>
      </c>
      <c r="L72" s="104">
        <v>-108.4</v>
      </c>
      <c r="N72" s="104">
        <v>-108.4</v>
      </c>
    </row>
    <row r="73" spans="3:14" ht="12" customHeight="1"/>
    <row r="74" spans="3:14" ht="12" customHeight="1"/>
    <row r="75" spans="3:14" ht="12" customHeight="1"/>
    <row r="76" spans="3:14" ht="12" customHeight="1" thickBot="1">
      <c r="C76" s="116" t="s">
        <v>89</v>
      </c>
      <c r="D76" s="116"/>
      <c r="E76" s="116"/>
      <c r="F76" s="116"/>
      <c r="G76" s="116"/>
      <c r="H76" s="117"/>
      <c r="I76" s="116"/>
      <c r="J76" s="116"/>
      <c r="K76" s="116"/>
      <c r="L76" s="116"/>
      <c r="M76" s="14"/>
      <c r="N76" s="14"/>
    </row>
    <row r="77" spans="3:14" ht="12" customHeight="1">
      <c r="C77" s="118"/>
      <c r="D77" s="118"/>
      <c r="E77" s="118"/>
      <c r="F77" s="118"/>
      <c r="G77" s="118"/>
      <c r="H77" s="282" t="s">
        <v>8</v>
      </c>
      <c r="I77" s="282"/>
      <c r="J77" s="282"/>
      <c r="K77" s="289" t="s">
        <v>121</v>
      </c>
      <c r="L77" s="289"/>
      <c r="N77" s="4" t="s">
        <v>121</v>
      </c>
    </row>
    <row r="78" spans="3:14" ht="12" customHeight="1">
      <c r="C78" s="118"/>
      <c r="D78" s="118"/>
      <c r="E78" s="118"/>
      <c r="F78" s="118"/>
      <c r="G78" s="118"/>
      <c r="H78" s="284" t="s">
        <v>0</v>
      </c>
      <c r="I78" s="284"/>
      <c r="J78" s="284"/>
      <c r="K78" s="274" t="s">
        <v>0</v>
      </c>
      <c r="L78" s="274"/>
      <c r="N78" s="59" t="s">
        <v>0</v>
      </c>
    </row>
    <row r="79" spans="3:14" ht="12" customHeight="1">
      <c r="C79" s="89" t="s">
        <v>9</v>
      </c>
      <c r="D79" s="119"/>
      <c r="E79" s="119"/>
      <c r="F79" s="119"/>
      <c r="G79" s="60"/>
      <c r="H79" s="65">
        <v>2021</v>
      </c>
      <c r="I79" s="67">
        <v>2020</v>
      </c>
      <c r="K79" s="65">
        <v>2021</v>
      </c>
      <c r="L79" s="67">
        <v>2020</v>
      </c>
      <c r="N79" s="56">
        <v>2020</v>
      </c>
    </row>
    <row r="80" spans="3:14" ht="12" customHeight="1">
      <c r="C80" s="60" t="s">
        <v>90</v>
      </c>
      <c r="E80" s="60"/>
      <c r="F80" s="60"/>
      <c r="G80" s="60"/>
      <c r="H80" s="260">
        <v>0.20278008999999997</v>
      </c>
      <c r="I80" s="103">
        <v>1.5</v>
      </c>
      <c r="J80" s="103"/>
      <c r="K80" s="103">
        <v>0.20296441999999987</v>
      </c>
      <c r="L80" s="103">
        <v>-22.2</v>
      </c>
      <c r="N80" s="103">
        <v>-22.2</v>
      </c>
    </row>
    <row r="81" spans="2:15" ht="12" customHeight="1">
      <c r="C81" s="60" t="s">
        <v>91</v>
      </c>
      <c r="E81" s="60"/>
      <c r="F81" s="60"/>
      <c r="G81" s="60"/>
      <c r="H81" s="103">
        <v>-3.8069999999999999</v>
      </c>
      <c r="I81" s="102">
        <v>-9.1999999999999993</v>
      </c>
      <c r="J81" s="103"/>
      <c r="K81" s="103">
        <v>-1.7549999999999999</v>
      </c>
      <c r="L81" s="102">
        <v>-4.5</v>
      </c>
      <c r="N81" s="102">
        <v>-4.5</v>
      </c>
    </row>
    <row r="82" spans="2:15" ht="12" customHeight="1">
      <c r="C82" s="60" t="s">
        <v>262</v>
      </c>
      <c r="E82" s="60"/>
      <c r="F82" s="60"/>
      <c r="G82" s="60"/>
      <c r="H82" s="103">
        <v>0</v>
      </c>
      <c r="I82" s="102">
        <v>0</v>
      </c>
      <c r="J82" s="103"/>
      <c r="K82" s="103">
        <v>0</v>
      </c>
      <c r="L82" s="102">
        <v>-12</v>
      </c>
      <c r="N82" s="102">
        <v>-12</v>
      </c>
    </row>
    <row r="83" spans="2:15" ht="12" customHeight="1">
      <c r="C83" s="60" t="s">
        <v>2</v>
      </c>
      <c r="E83" s="60"/>
      <c r="F83" s="60"/>
      <c r="G83" s="60"/>
      <c r="H83" s="103">
        <v>-4</v>
      </c>
      <c r="I83" s="102">
        <v>0</v>
      </c>
      <c r="J83" s="103"/>
      <c r="K83" s="103">
        <v>-4.0199999999999996</v>
      </c>
      <c r="L83" s="102">
        <v>0</v>
      </c>
      <c r="N83" s="102">
        <v>0</v>
      </c>
    </row>
    <row r="84" spans="2:15" s="236" customFormat="1" ht="12" customHeight="1">
      <c r="C84" s="262" t="s">
        <v>57</v>
      </c>
      <c r="D84" s="263"/>
      <c r="E84" s="263"/>
      <c r="F84" s="264"/>
      <c r="G84" s="265"/>
      <c r="H84" s="266">
        <f>SUM(H80:H83)</f>
        <v>-7.6042199099999994</v>
      </c>
      <c r="I84" s="266">
        <v>-7.6999999999999993</v>
      </c>
      <c r="J84" s="267"/>
      <c r="K84" s="266">
        <f>SUM(K80:K83)</f>
        <v>-5.5720355799999997</v>
      </c>
      <c r="L84" s="266">
        <v>-38.700000000000003</v>
      </c>
      <c r="N84" s="266">
        <v>-38.700000000000003</v>
      </c>
      <c r="O84" s="186"/>
    </row>
    <row r="85" spans="2:15" ht="12" customHeight="1"/>
    <row r="86" spans="2:15" ht="12" customHeight="1">
      <c r="B86" s="3" t="s">
        <v>240</v>
      </c>
    </row>
    <row r="87" spans="2:15" ht="12" customHeight="1"/>
    <row r="88" spans="2:15" ht="12" customHeight="1"/>
    <row r="89" spans="2:15" ht="12" customHeight="1">
      <c r="B89" s="3" t="s">
        <v>224</v>
      </c>
    </row>
    <row r="90" spans="2:15" ht="12" customHeight="1">
      <c r="B90" s="3"/>
    </row>
    <row r="91" spans="2:15" ht="12" customHeight="1" thickBot="1">
      <c r="C91" s="116" t="s">
        <v>93</v>
      </c>
      <c r="D91" s="116"/>
      <c r="E91" s="116"/>
      <c r="F91" s="116"/>
      <c r="G91" s="116"/>
      <c r="H91" s="117"/>
      <c r="I91" s="116"/>
      <c r="J91" s="116"/>
      <c r="K91" s="116"/>
      <c r="L91" s="116"/>
      <c r="M91" s="14"/>
      <c r="N91" s="14"/>
    </row>
    <row r="92" spans="2:15" ht="12" customHeight="1">
      <c r="C92" s="118"/>
      <c r="D92" s="118"/>
      <c r="E92" s="118"/>
      <c r="F92" s="118"/>
      <c r="G92" s="118"/>
      <c r="H92" s="282" t="s">
        <v>8</v>
      </c>
      <c r="I92" s="282"/>
      <c r="J92" s="282"/>
      <c r="K92" s="289" t="s">
        <v>121</v>
      </c>
      <c r="L92" s="289"/>
      <c r="N92" s="4" t="s">
        <v>121</v>
      </c>
    </row>
    <row r="93" spans="2:15" ht="12" customHeight="1">
      <c r="C93" s="118"/>
      <c r="D93" s="118"/>
      <c r="E93" s="118"/>
      <c r="F93" s="118"/>
      <c r="G93" s="118"/>
      <c r="H93" s="284" t="s">
        <v>0</v>
      </c>
      <c r="I93" s="284"/>
      <c r="J93" s="284"/>
      <c r="K93" s="274" t="s">
        <v>0</v>
      </c>
      <c r="L93" s="274"/>
      <c r="N93" s="59" t="s">
        <v>0</v>
      </c>
    </row>
    <row r="94" spans="2:15" ht="12" customHeight="1">
      <c r="C94" s="89" t="s">
        <v>9</v>
      </c>
      <c r="D94" s="119"/>
      <c r="E94" s="119"/>
      <c r="F94" s="119"/>
      <c r="G94" s="60"/>
      <c r="H94" s="65">
        <v>2021</v>
      </c>
      <c r="I94" s="67">
        <v>2020</v>
      </c>
      <c r="K94" s="65">
        <v>2021</v>
      </c>
      <c r="L94" s="67">
        <v>2020</v>
      </c>
      <c r="N94" s="56">
        <v>2020</v>
      </c>
    </row>
    <row r="95" spans="2:15" ht="12" customHeight="1">
      <c r="C95" s="68" t="s">
        <v>235</v>
      </c>
      <c r="E95" s="60"/>
      <c r="F95" s="60"/>
      <c r="G95" s="60"/>
      <c r="H95" s="103">
        <v>-24.8</v>
      </c>
      <c r="I95" s="103">
        <v>-21.2</v>
      </c>
      <c r="J95" s="103"/>
      <c r="K95" s="103">
        <v>-98</v>
      </c>
      <c r="L95" s="103">
        <v>-80.5</v>
      </c>
      <c r="N95" s="103">
        <v>-80.5</v>
      </c>
    </row>
    <row r="96" spans="2:15" ht="12" customHeight="1">
      <c r="C96" s="68" t="s">
        <v>234</v>
      </c>
      <c r="E96" s="60"/>
      <c r="F96" s="60"/>
      <c r="G96" s="60"/>
      <c r="H96" s="103">
        <v>-1.9</v>
      </c>
      <c r="I96" s="103">
        <v>-2.4</v>
      </c>
      <c r="J96" s="103"/>
      <c r="K96" s="103">
        <v>-8.6999999999999993</v>
      </c>
      <c r="L96" s="103">
        <v>-10.7</v>
      </c>
      <c r="N96" s="103">
        <v>-10.7</v>
      </c>
    </row>
    <row r="97" spans="2:14" ht="12" customHeight="1">
      <c r="C97" s="68" t="s">
        <v>92</v>
      </c>
      <c r="E97" s="60"/>
      <c r="F97" s="60"/>
      <c r="G97" s="60"/>
      <c r="H97" s="103">
        <v>1.300000000000002</v>
      </c>
      <c r="I97" s="103">
        <v>3.0999999999999992</v>
      </c>
      <c r="J97" s="103"/>
      <c r="K97" s="103">
        <v>7.2999999999999936</v>
      </c>
      <c r="L97" s="103">
        <v>12.799999999999994</v>
      </c>
      <c r="N97" s="103">
        <v>12.799999999999994</v>
      </c>
    </row>
    <row r="98" spans="2:14" ht="12" customHeight="1">
      <c r="C98" s="63" t="s">
        <v>57</v>
      </c>
      <c r="D98" s="8"/>
      <c r="E98" s="8"/>
      <c r="F98" s="122"/>
      <c r="G98" s="60"/>
      <c r="H98" s="104">
        <f>SUM(H95:H97)</f>
        <v>-25.4</v>
      </c>
      <c r="I98" s="104">
        <v>-20.5</v>
      </c>
      <c r="J98" s="100"/>
      <c r="K98" s="104">
        <f>SUM(K95:K97)</f>
        <v>-99.4</v>
      </c>
      <c r="L98" s="104">
        <v>-78.400000000000006</v>
      </c>
      <c r="N98" s="104">
        <v>-78.400000000000006</v>
      </c>
    </row>
    <row r="99" spans="2:14" ht="12" customHeight="1"/>
    <row r="100" spans="2:14" ht="12" customHeight="1"/>
    <row r="101" spans="2:14" ht="12" customHeight="1">
      <c r="B101" s="3" t="s">
        <v>225</v>
      </c>
    </row>
    <row r="102" spans="2:14" ht="12" customHeight="1">
      <c r="B102" s="3"/>
    </row>
    <row r="103" spans="2:14" ht="12" customHeight="1" thickBot="1">
      <c r="C103" s="116" t="s">
        <v>94</v>
      </c>
      <c r="D103" s="116"/>
      <c r="E103" s="116"/>
      <c r="F103" s="116"/>
      <c r="G103" s="116"/>
      <c r="H103" s="117"/>
      <c r="I103" s="116"/>
      <c r="J103" s="116"/>
      <c r="K103" s="116"/>
      <c r="L103" s="116"/>
      <c r="M103" s="14"/>
      <c r="N103" s="14"/>
    </row>
    <row r="104" spans="2:14" ht="12" customHeight="1">
      <c r="C104" s="118"/>
      <c r="D104" s="118"/>
      <c r="E104" s="118"/>
      <c r="F104" s="118"/>
      <c r="G104" s="118"/>
      <c r="H104" s="282" t="s">
        <v>8</v>
      </c>
      <c r="I104" s="282"/>
      <c r="J104" s="282"/>
      <c r="K104" s="289" t="s">
        <v>121</v>
      </c>
      <c r="L104" s="289"/>
      <c r="N104" s="4" t="s">
        <v>121</v>
      </c>
    </row>
    <row r="105" spans="2:14" ht="12" customHeight="1">
      <c r="C105" s="118"/>
      <c r="D105" s="118"/>
      <c r="E105" s="118"/>
      <c r="F105" s="118"/>
      <c r="G105" s="118"/>
      <c r="H105" s="284" t="s">
        <v>0</v>
      </c>
      <c r="I105" s="284"/>
      <c r="J105" s="284"/>
      <c r="K105" s="274" t="s">
        <v>0</v>
      </c>
      <c r="L105" s="274"/>
      <c r="N105" s="59" t="s">
        <v>0</v>
      </c>
    </row>
    <row r="106" spans="2:14" ht="12" customHeight="1">
      <c r="C106" s="89" t="s">
        <v>9</v>
      </c>
      <c r="D106" s="119"/>
      <c r="E106" s="119"/>
      <c r="F106" s="119"/>
      <c r="G106" s="60"/>
      <c r="H106" s="65">
        <v>2021</v>
      </c>
      <c r="I106" s="67">
        <v>2020</v>
      </c>
      <c r="K106" s="65">
        <v>2021</v>
      </c>
      <c r="L106" s="67">
        <v>2020</v>
      </c>
      <c r="N106" s="56">
        <v>2020</v>
      </c>
    </row>
    <row r="107" spans="2:14" ht="12" customHeight="1">
      <c r="C107" s="68" t="s">
        <v>6</v>
      </c>
      <c r="D107" s="60"/>
      <c r="E107" s="60"/>
      <c r="F107" s="60"/>
      <c r="G107" s="60"/>
      <c r="H107" s="103">
        <v>0.2</v>
      </c>
      <c r="I107" s="103">
        <v>0.1</v>
      </c>
      <c r="K107" s="103">
        <v>0.3</v>
      </c>
      <c r="L107" s="103">
        <v>0.8</v>
      </c>
      <c r="N107" s="103">
        <v>0.8</v>
      </c>
    </row>
    <row r="108" spans="2:14" ht="12" customHeight="1">
      <c r="C108" s="80" t="s">
        <v>95</v>
      </c>
      <c r="E108" s="60"/>
      <c r="F108" s="60"/>
      <c r="G108" s="60"/>
      <c r="H108" s="103">
        <v>-0.4</v>
      </c>
      <c r="I108" s="103">
        <v>-2.5</v>
      </c>
      <c r="J108" s="103"/>
      <c r="K108" s="103">
        <v>-1</v>
      </c>
      <c r="L108" s="103">
        <v>4.9000000000000004</v>
      </c>
      <c r="N108" s="103">
        <v>4.9000000000000004</v>
      </c>
    </row>
    <row r="109" spans="2:14" ht="12" customHeight="1">
      <c r="C109" s="80" t="s">
        <v>284</v>
      </c>
      <c r="E109" s="60"/>
      <c r="F109" s="60"/>
      <c r="G109" s="60"/>
      <c r="H109" s="103">
        <v>0</v>
      </c>
      <c r="I109" s="103">
        <v>0</v>
      </c>
      <c r="J109" s="103"/>
      <c r="K109" s="103">
        <v>-7.7</v>
      </c>
      <c r="L109" s="103">
        <v>0</v>
      </c>
      <c r="N109" s="103">
        <v>0</v>
      </c>
    </row>
    <row r="110" spans="2:14" ht="12" customHeight="1">
      <c r="C110" s="80" t="s">
        <v>286</v>
      </c>
      <c r="E110" s="60"/>
      <c r="F110" s="60"/>
      <c r="G110" s="60"/>
      <c r="H110" s="103">
        <v>0</v>
      </c>
      <c r="I110" s="103">
        <v>0</v>
      </c>
      <c r="J110" s="103"/>
      <c r="K110" s="103">
        <v>9.4</v>
      </c>
      <c r="L110" s="103">
        <v>0</v>
      </c>
      <c r="N110" s="103">
        <v>0</v>
      </c>
    </row>
    <row r="111" spans="2:14" ht="12" customHeight="1">
      <c r="C111" s="80" t="s">
        <v>285</v>
      </c>
      <c r="E111" s="60"/>
      <c r="F111" s="60"/>
      <c r="G111" s="60"/>
      <c r="H111" s="103">
        <v>4.9000000000000004</v>
      </c>
      <c r="I111" s="103">
        <v>0</v>
      </c>
      <c r="J111" s="103"/>
      <c r="K111" s="103">
        <v>0.9</v>
      </c>
      <c r="L111" s="103">
        <v>0</v>
      </c>
      <c r="N111" s="103">
        <v>0</v>
      </c>
    </row>
    <row r="112" spans="2:14" ht="12" customHeight="1">
      <c r="C112" s="68" t="s">
        <v>96</v>
      </c>
      <c r="E112" s="60"/>
      <c r="F112" s="60"/>
      <c r="G112" s="60"/>
      <c r="H112" s="103">
        <v>-0.20000000000000018</v>
      </c>
      <c r="I112" s="103">
        <v>-5.1999999999999993</v>
      </c>
      <c r="J112" s="103"/>
      <c r="K112" s="103">
        <v>-1.3000000000000007</v>
      </c>
      <c r="L112" s="103">
        <v>-15.700000000000001</v>
      </c>
      <c r="N112" s="103">
        <v>-15.700000000000001</v>
      </c>
    </row>
    <row r="113" spans="2:14" ht="12" customHeight="1">
      <c r="C113" s="63" t="s">
        <v>57</v>
      </c>
      <c r="D113" s="8"/>
      <c r="E113" s="8"/>
      <c r="F113" s="122"/>
      <c r="G113" s="60"/>
      <c r="H113" s="104">
        <f>SUM(H107:H112)</f>
        <v>4.5</v>
      </c>
      <c r="I113" s="104">
        <v>-7.6</v>
      </c>
      <c r="J113" s="100">
        <v>-121.60000000000001</v>
      </c>
      <c r="K113" s="104">
        <f>SUM(K107:K112)</f>
        <v>0.5999999999999992</v>
      </c>
      <c r="L113" s="104">
        <v>-10</v>
      </c>
      <c r="N113" s="104">
        <v>-10</v>
      </c>
    </row>
    <row r="114" spans="2:14" ht="12" customHeight="1"/>
    <row r="115" spans="2:14" ht="12" customHeight="1">
      <c r="B115" s="3" t="s">
        <v>226</v>
      </c>
    </row>
    <row r="116" spans="2:14" ht="12" customHeight="1">
      <c r="B116" s="3"/>
    </row>
    <row r="117" spans="2:14" ht="12" customHeight="1" thickBot="1">
      <c r="C117" s="116" t="s">
        <v>97</v>
      </c>
      <c r="D117" s="116"/>
      <c r="E117" s="116"/>
      <c r="F117" s="116"/>
      <c r="G117" s="116"/>
      <c r="H117" s="117"/>
      <c r="I117" s="116"/>
      <c r="J117" s="116"/>
      <c r="K117" s="116"/>
      <c r="L117" s="116"/>
      <c r="M117" s="14"/>
      <c r="N117" s="14"/>
    </row>
    <row r="118" spans="2:14" ht="12" customHeight="1">
      <c r="C118" s="118"/>
      <c r="D118" s="118"/>
      <c r="E118" s="118"/>
      <c r="F118" s="118"/>
      <c r="G118" s="118"/>
      <c r="H118" s="282" t="s">
        <v>8</v>
      </c>
      <c r="I118" s="282"/>
      <c r="J118" s="282"/>
      <c r="K118" s="289" t="s">
        <v>121</v>
      </c>
      <c r="L118" s="289"/>
      <c r="N118" s="4" t="s">
        <v>121</v>
      </c>
    </row>
    <row r="119" spans="2:14" ht="12" customHeight="1">
      <c r="C119" s="118"/>
      <c r="D119" s="118"/>
      <c r="E119" s="118"/>
      <c r="F119" s="118"/>
      <c r="G119" s="118"/>
      <c r="H119" s="284" t="s">
        <v>0</v>
      </c>
      <c r="I119" s="284"/>
      <c r="J119" s="284"/>
      <c r="K119" s="274" t="s">
        <v>0</v>
      </c>
      <c r="L119" s="274"/>
      <c r="N119" s="59" t="s">
        <v>0</v>
      </c>
    </row>
    <row r="120" spans="2:14" ht="12" customHeight="1">
      <c r="C120" s="89" t="s">
        <v>9</v>
      </c>
      <c r="D120" s="119"/>
      <c r="E120" s="119"/>
      <c r="F120" s="119"/>
      <c r="G120" s="60"/>
      <c r="H120" s="65">
        <v>2021</v>
      </c>
      <c r="I120" s="67">
        <v>2020</v>
      </c>
      <c r="K120" s="65">
        <v>2021</v>
      </c>
      <c r="L120" s="67">
        <v>2020</v>
      </c>
      <c r="N120" s="56">
        <v>2020</v>
      </c>
    </row>
    <row r="121" spans="2:14" ht="12" customHeight="1">
      <c r="C121" s="68" t="s">
        <v>98</v>
      </c>
      <c r="D121" s="60"/>
      <c r="E121" s="60"/>
      <c r="F121" s="60"/>
      <c r="G121" s="60"/>
      <c r="H121" s="103">
        <v>-8.5</v>
      </c>
      <c r="I121" s="103">
        <v>-7.4</v>
      </c>
      <c r="K121" s="103">
        <v>-15.6</v>
      </c>
      <c r="L121" s="103">
        <v>-15.1</v>
      </c>
      <c r="N121" s="103">
        <v>-15.1</v>
      </c>
    </row>
    <row r="122" spans="2:14" ht="12" customHeight="1">
      <c r="C122" s="80" t="s">
        <v>99</v>
      </c>
      <c r="E122" s="60"/>
      <c r="F122" s="60"/>
      <c r="G122" s="60"/>
      <c r="H122" s="103">
        <v>0</v>
      </c>
      <c r="I122" s="103">
        <v>0</v>
      </c>
      <c r="J122" s="103"/>
      <c r="K122" s="103">
        <v>0</v>
      </c>
      <c r="L122" s="103">
        <v>0</v>
      </c>
      <c r="N122" s="103">
        <v>0</v>
      </c>
    </row>
    <row r="123" spans="2:14" ht="12" customHeight="1">
      <c r="C123" s="63" t="s">
        <v>57</v>
      </c>
      <c r="D123" s="8"/>
      <c r="E123" s="8"/>
      <c r="F123" s="122"/>
      <c r="G123" s="60"/>
      <c r="H123" s="104">
        <f>SUM(H121:H122)</f>
        <v>-8.5</v>
      </c>
      <c r="I123" s="104">
        <v>-7.4</v>
      </c>
      <c r="J123" s="100">
        <v>-121.60000000000001</v>
      </c>
      <c r="K123" s="104">
        <f>SUM(K121:K122)</f>
        <v>-15.6</v>
      </c>
      <c r="L123" s="104">
        <v>-15.1</v>
      </c>
      <c r="N123" s="104">
        <v>-15.1</v>
      </c>
    </row>
    <row r="124" spans="2:14" ht="12" customHeight="1"/>
    <row r="125" spans="2:14" ht="12" customHeight="1">
      <c r="B125" s="3" t="s">
        <v>227</v>
      </c>
    </row>
    <row r="126" spans="2:14" ht="12" customHeight="1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70"/>
    </row>
    <row r="127" spans="2:14" ht="12" customHeight="1" thickBot="1">
      <c r="C127" s="116" t="s">
        <v>100</v>
      </c>
      <c r="D127" s="116"/>
      <c r="E127" s="116"/>
      <c r="F127" s="116"/>
      <c r="G127" s="116"/>
      <c r="H127" s="117"/>
      <c r="I127" s="116"/>
      <c r="J127" s="116"/>
      <c r="K127" s="116"/>
      <c r="L127" s="116"/>
      <c r="M127" s="15"/>
      <c r="N127" s="15"/>
    </row>
    <row r="128" spans="2:14" ht="12" customHeight="1">
      <c r="C128" s="118"/>
      <c r="D128" s="118"/>
      <c r="E128" s="118"/>
      <c r="F128" s="118"/>
      <c r="G128" s="118"/>
      <c r="H128" s="282" t="s">
        <v>8</v>
      </c>
      <c r="I128" s="282"/>
      <c r="J128" s="282"/>
      <c r="K128" s="289" t="s">
        <v>121</v>
      </c>
      <c r="L128" s="289"/>
      <c r="M128" s="9"/>
      <c r="N128" s="70" t="s">
        <v>121</v>
      </c>
    </row>
    <row r="129" spans="2:14" ht="12" customHeight="1">
      <c r="C129" s="118"/>
      <c r="D129" s="118"/>
      <c r="E129" s="118"/>
      <c r="F129" s="118"/>
      <c r="G129" s="118"/>
      <c r="H129" s="284" t="s">
        <v>0</v>
      </c>
      <c r="I129" s="284"/>
      <c r="J129" s="284"/>
      <c r="K129" s="274" t="s">
        <v>0</v>
      </c>
      <c r="L129" s="274"/>
      <c r="M129" s="9"/>
      <c r="N129" s="215" t="s">
        <v>0</v>
      </c>
    </row>
    <row r="130" spans="2:14" ht="12" customHeight="1">
      <c r="C130" s="89" t="s">
        <v>9</v>
      </c>
      <c r="D130" s="119"/>
      <c r="E130" s="119"/>
      <c r="F130" s="119"/>
      <c r="G130" s="60"/>
      <c r="H130" s="65">
        <v>2021</v>
      </c>
      <c r="I130" s="67">
        <v>2020</v>
      </c>
      <c r="J130" s="9"/>
      <c r="K130" s="65">
        <v>2021</v>
      </c>
      <c r="L130" s="67">
        <v>2020</v>
      </c>
      <c r="M130" s="9"/>
      <c r="N130" s="216">
        <v>2020</v>
      </c>
    </row>
    <row r="131" spans="2:14" ht="12" customHeight="1">
      <c r="C131" s="68" t="s">
        <v>101</v>
      </c>
      <c r="D131" s="60"/>
      <c r="E131" s="60"/>
      <c r="F131" s="60"/>
      <c r="G131" s="60"/>
      <c r="H131" s="103">
        <v>7.5</v>
      </c>
      <c r="I131" s="103">
        <v>3.6</v>
      </c>
      <c r="J131" s="9"/>
      <c r="K131" s="103">
        <f>11.7+H131</f>
        <v>19.2</v>
      </c>
      <c r="L131" s="103">
        <v>13.799999999999999</v>
      </c>
      <c r="M131" s="9"/>
      <c r="N131" s="103">
        <v>13.799999999999999</v>
      </c>
    </row>
    <row r="132" spans="2:14" ht="12" customHeight="1">
      <c r="C132" s="80" t="s">
        <v>102</v>
      </c>
      <c r="D132" s="60"/>
      <c r="E132" s="60"/>
      <c r="F132" s="60"/>
      <c r="G132" s="60"/>
      <c r="H132" s="103">
        <v>2.1</v>
      </c>
      <c r="I132" s="103">
        <v>3.5</v>
      </c>
      <c r="J132" s="9"/>
      <c r="K132" s="103">
        <f>10+H132</f>
        <v>12.1</v>
      </c>
      <c r="L132" s="103">
        <v>12.5</v>
      </c>
      <c r="M132" s="9"/>
      <c r="N132" s="103">
        <v>12.5</v>
      </c>
    </row>
    <row r="133" spans="2:14" ht="12" customHeight="1">
      <c r="C133" s="80" t="s">
        <v>272</v>
      </c>
      <c r="D133" s="60"/>
      <c r="E133" s="60"/>
      <c r="F133" s="60"/>
      <c r="G133" s="60"/>
      <c r="H133" s="103">
        <v>0.1</v>
      </c>
      <c r="I133" s="103">
        <v>4.3</v>
      </c>
      <c r="J133" s="9"/>
      <c r="K133" s="103">
        <f>1.4+H133</f>
        <v>1.5</v>
      </c>
      <c r="L133" s="103">
        <v>8.6999999999999993</v>
      </c>
      <c r="M133" s="9"/>
      <c r="N133" s="103">
        <v>8.6999999999999993</v>
      </c>
    </row>
    <row r="134" spans="2:14" ht="12" customHeight="1">
      <c r="C134" s="83" t="s">
        <v>2</v>
      </c>
      <c r="D134" s="119"/>
      <c r="E134" s="119"/>
      <c r="F134" s="119"/>
      <c r="G134" s="60"/>
      <c r="H134" s="125">
        <v>0</v>
      </c>
      <c r="I134" s="125">
        <v>0</v>
      </c>
      <c r="J134" s="9"/>
      <c r="K134" s="125">
        <f>0.6+H134</f>
        <v>0.6</v>
      </c>
      <c r="L134" s="125">
        <v>1.1000000000000001</v>
      </c>
      <c r="M134" s="9"/>
      <c r="N134" s="125">
        <v>1.1000000000000001</v>
      </c>
    </row>
    <row r="135" spans="2:14" ht="12" customHeight="1">
      <c r="C135" s="72" t="s">
        <v>103</v>
      </c>
      <c r="D135" s="60"/>
      <c r="E135" s="60"/>
      <c r="F135" s="60"/>
      <c r="G135" s="60"/>
      <c r="H135" s="100">
        <f>SUM(H131:H134)</f>
        <v>9.6999999999999993</v>
      </c>
      <c r="I135" s="100">
        <v>11.399999999999999</v>
      </c>
      <c r="J135" s="180"/>
      <c r="K135" s="100">
        <f>SUM(K131:K134)</f>
        <v>33.4</v>
      </c>
      <c r="L135" s="100">
        <v>36.1</v>
      </c>
      <c r="M135" s="9"/>
      <c r="N135" s="100">
        <v>36.1</v>
      </c>
    </row>
    <row r="136" spans="2:14" ht="12" customHeight="1">
      <c r="C136" s="68" t="s">
        <v>104</v>
      </c>
      <c r="D136" s="9"/>
      <c r="E136" s="60"/>
      <c r="F136" s="60"/>
      <c r="G136" s="60"/>
      <c r="H136" s="103">
        <v>-0.7</v>
      </c>
      <c r="I136" s="103">
        <v>-2.4</v>
      </c>
      <c r="J136" s="103"/>
      <c r="K136" s="103">
        <f>2.7+H136</f>
        <v>2</v>
      </c>
      <c r="L136" s="103">
        <v>-3.3</v>
      </c>
      <c r="M136" s="9"/>
      <c r="N136" s="103">
        <v>-3.3</v>
      </c>
    </row>
    <row r="137" spans="2:14" ht="12" customHeight="1">
      <c r="C137" s="124" t="s">
        <v>105</v>
      </c>
      <c r="D137" s="244"/>
      <c r="E137" s="244"/>
      <c r="F137" s="122"/>
      <c r="G137" s="60"/>
      <c r="H137" s="104">
        <f>SUM(H135:H136)</f>
        <v>9</v>
      </c>
      <c r="I137" s="104">
        <v>8.9999999999999982</v>
      </c>
      <c r="J137" s="100"/>
      <c r="K137" s="104">
        <f>SUM(K135:K136)</f>
        <v>35.4</v>
      </c>
      <c r="L137" s="104">
        <v>32.799999999999997</v>
      </c>
      <c r="M137" s="9"/>
      <c r="N137" s="104">
        <v>32.799999999999997</v>
      </c>
    </row>
    <row r="138" spans="2:14" ht="12" customHeight="1">
      <c r="K138" s="179"/>
    </row>
    <row r="139" spans="2:14" ht="12" customHeight="1">
      <c r="B139" s="219" t="s">
        <v>228</v>
      </c>
      <c r="C139" s="9"/>
      <c r="K139" s="268"/>
    </row>
    <row r="140" spans="2:14" ht="12" customHeight="1"/>
    <row r="141" spans="2:14" ht="12" customHeight="1" thickBot="1">
      <c r="C141" s="116" t="s">
        <v>106</v>
      </c>
      <c r="D141" s="116"/>
      <c r="E141" s="116"/>
      <c r="F141" s="116"/>
      <c r="G141" s="116"/>
      <c r="H141" s="117"/>
      <c r="I141" s="116"/>
      <c r="J141" s="116"/>
      <c r="K141" s="116"/>
      <c r="L141" s="116"/>
      <c r="M141" s="14"/>
      <c r="N141" s="14"/>
    </row>
    <row r="142" spans="2:14" ht="12" customHeight="1">
      <c r="C142" s="118"/>
      <c r="D142" s="118"/>
      <c r="E142" s="118"/>
      <c r="F142" s="118"/>
      <c r="G142" s="118"/>
      <c r="K142" s="292" t="s">
        <v>0</v>
      </c>
      <c r="L142" s="292"/>
      <c r="N142" s="64" t="s">
        <v>0</v>
      </c>
    </row>
    <row r="143" spans="2:14" ht="12" customHeight="1">
      <c r="C143" s="89" t="s">
        <v>9</v>
      </c>
      <c r="D143" s="119"/>
      <c r="E143" s="119"/>
      <c r="F143" s="119"/>
      <c r="G143" s="119"/>
      <c r="H143" s="119"/>
      <c r="I143" s="119"/>
      <c r="J143" s="12"/>
      <c r="K143" s="172">
        <v>2021</v>
      </c>
      <c r="L143" s="66">
        <v>2020</v>
      </c>
      <c r="M143" s="12"/>
      <c r="N143" s="56">
        <v>2020</v>
      </c>
    </row>
    <row r="144" spans="2:14" ht="12" customHeight="1">
      <c r="C144" s="60" t="s">
        <v>107</v>
      </c>
      <c r="D144" s="60"/>
      <c r="E144" s="60"/>
      <c r="F144" s="60"/>
      <c r="G144" s="60"/>
      <c r="H144" s="60"/>
      <c r="I144" s="60"/>
      <c r="J144" s="12"/>
      <c r="K144" s="103">
        <v>0</v>
      </c>
      <c r="L144" s="103">
        <v>0</v>
      </c>
      <c r="M144" s="103"/>
      <c r="N144" s="103">
        <v>0</v>
      </c>
    </row>
    <row r="145" spans="3:14" ht="12" customHeight="1">
      <c r="C145" s="60" t="s">
        <v>108</v>
      </c>
      <c r="D145" s="60"/>
      <c r="E145" s="60"/>
      <c r="F145" s="60"/>
      <c r="G145" s="60"/>
      <c r="H145" s="60"/>
      <c r="I145" s="60"/>
      <c r="J145" s="12"/>
      <c r="K145" s="103">
        <v>0</v>
      </c>
      <c r="L145" s="103">
        <v>0</v>
      </c>
      <c r="M145" s="103"/>
      <c r="N145" s="103">
        <v>0</v>
      </c>
    </row>
    <row r="146" spans="3:14" ht="12" customHeight="1">
      <c r="C146" s="60" t="s">
        <v>109</v>
      </c>
      <c r="D146" s="60"/>
      <c r="E146" s="60"/>
      <c r="F146" s="60"/>
      <c r="G146" s="60"/>
      <c r="H146" s="60"/>
      <c r="I146" s="60"/>
      <c r="J146" s="12"/>
      <c r="K146" s="103">
        <v>0</v>
      </c>
      <c r="L146" s="103">
        <v>14.1</v>
      </c>
      <c r="M146" s="103"/>
      <c r="N146" s="103">
        <v>14.1</v>
      </c>
    </row>
    <row r="147" spans="3:14" ht="12" customHeight="1">
      <c r="C147" s="60" t="s">
        <v>110</v>
      </c>
      <c r="D147" s="60"/>
      <c r="E147" s="60"/>
      <c r="F147" s="60"/>
      <c r="G147" s="60"/>
      <c r="H147" s="60"/>
      <c r="I147" s="60"/>
      <c r="J147" s="12"/>
      <c r="K147" s="103">
        <v>13.9</v>
      </c>
      <c r="L147" s="103">
        <v>43.8</v>
      </c>
      <c r="M147" s="103"/>
      <c r="N147" s="103">
        <v>43.8</v>
      </c>
    </row>
    <row r="148" spans="3:14" ht="12" customHeight="1">
      <c r="C148" s="60" t="s">
        <v>176</v>
      </c>
      <c r="J148" s="12"/>
      <c r="K148" s="103">
        <v>53.6</v>
      </c>
      <c r="L148" s="103">
        <v>92.1</v>
      </c>
      <c r="M148" s="103"/>
      <c r="N148" s="103">
        <v>92.1</v>
      </c>
    </row>
    <row r="149" spans="3:14" ht="12" customHeight="1">
      <c r="C149" s="60" t="s">
        <v>236</v>
      </c>
      <c r="D149" s="12"/>
      <c r="E149" s="12"/>
      <c r="F149" s="12"/>
      <c r="G149" s="12"/>
      <c r="H149" s="12"/>
      <c r="I149" s="12"/>
      <c r="J149" s="12"/>
      <c r="K149" s="103">
        <v>49.348999999999997</v>
      </c>
      <c r="L149" s="103">
        <v>76.3</v>
      </c>
      <c r="M149" s="103"/>
      <c r="N149" s="103">
        <v>76.3</v>
      </c>
    </row>
    <row r="150" spans="3:14" ht="12" customHeight="1">
      <c r="C150" s="119" t="s">
        <v>237</v>
      </c>
      <c r="D150" s="110"/>
      <c r="E150" s="110"/>
      <c r="F150" s="110"/>
      <c r="G150" s="110"/>
      <c r="H150" s="110"/>
      <c r="I150" s="110"/>
      <c r="J150" s="12"/>
      <c r="K150" s="125">
        <v>117.749</v>
      </c>
      <c r="L150" s="125">
        <v>0</v>
      </c>
      <c r="M150" s="103"/>
      <c r="N150" s="125">
        <v>0</v>
      </c>
    </row>
    <row r="151" spans="3:14" ht="12" customHeight="1">
      <c r="C151" s="68" t="s">
        <v>111</v>
      </c>
      <c r="J151" s="12"/>
      <c r="K151" s="103">
        <v>234.6</v>
      </c>
      <c r="L151" s="103">
        <v>226.3</v>
      </c>
      <c r="M151" s="103"/>
      <c r="N151" s="103">
        <v>226.3</v>
      </c>
    </row>
    <row r="152" spans="3:14" ht="12" customHeight="1">
      <c r="C152" s="68" t="s">
        <v>186</v>
      </c>
      <c r="J152" s="12"/>
      <c r="K152" s="103">
        <v>181.00000000000003</v>
      </c>
      <c r="L152" s="103">
        <v>389.8</v>
      </c>
      <c r="M152" s="103"/>
      <c r="N152" s="103">
        <v>389.8</v>
      </c>
    </row>
    <row r="153" spans="3:14" ht="12" customHeight="1">
      <c r="C153" s="63" t="s">
        <v>43</v>
      </c>
      <c r="D153" s="8"/>
      <c r="E153" s="8"/>
      <c r="F153" s="8"/>
      <c r="G153" s="8"/>
      <c r="H153" s="8"/>
      <c r="I153" s="8"/>
      <c r="J153" s="12"/>
      <c r="K153" s="106">
        <v>415.6</v>
      </c>
      <c r="L153" s="106">
        <v>616.1</v>
      </c>
      <c r="M153" s="103"/>
      <c r="N153" s="106">
        <v>616.1</v>
      </c>
    </row>
    <row r="154" spans="3:14" ht="12" customHeight="1">
      <c r="K154" s="11"/>
    </row>
    <row r="155" spans="3:14" ht="12" customHeight="1"/>
    <row r="156" spans="3:14" ht="12" customHeight="1" thickBot="1">
      <c r="C156" s="116" t="s">
        <v>201</v>
      </c>
      <c r="D156" s="116"/>
      <c r="E156" s="116"/>
      <c r="F156" s="116"/>
      <c r="G156" s="116"/>
      <c r="H156" s="117"/>
      <c r="I156" s="116"/>
      <c r="J156" s="116"/>
      <c r="K156" s="116"/>
      <c r="L156" s="116"/>
      <c r="M156" s="14"/>
      <c r="N156" s="14"/>
    </row>
    <row r="157" spans="3:14" ht="12" customHeight="1">
      <c r="C157" s="60"/>
      <c r="D157" s="60"/>
      <c r="E157" s="60"/>
      <c r="F157" s="60"/>
      <c r="G157" s="60"/>
      <c r="H157" s="282" t="s">
        <v>8</v>
      </c>
      <c r="I157" s="282"/>
      <c r="J157" s="282"/>
      <c r="K157" s="289" t="s">
        <v>121</v>
      </c>
      <c r="L157" s="289"/>
      <c r="M157" s="12"/>
      <c r="N157" s="4" t="s">
        <v>121</v>
      </c>
    </row>
    <row r="158" spans="3:14" ht="12" customHeight="1">
      <c r="C158" s="118"/>
      <c r="D158" s="118"/>
      <c r="E158" s="118"/>
      <c r="F158" s="118"/>
      <c r="G158" s="118"/>
      <c r="H158" s="284" t="s">
        <v>0</v>
      </c>
      <c r="I158" s="284"/>
      <c r="J158" s="284"/>
      <c r="K158" s="274" t="s">
        <v>0</v>
      </c>
      <c r="L158" s="274"/>
      <c r="N158" s="59" t="s">
        <v>0</v>
      </c>
    </row>
    <row r="159" spans="3:14" ht="12" customHeight="1">
      <c r="C159" s="89" t="s">
        <v>9</v>
      </c>
      <c r="D159" s="119"/>
      <c r="E159" s="119"/>
      <c r="F159" s="119"/>
      <c r="G159" s="60"/>
      <c r="H159" s="65">
        <v>2021</v>
      </c>
      <c r="I159" s="67">
        <v>2020</v>
      </c>
      <c r="K159" s="65">
        <v>2021</v>
      </c>
      <c r="L159" s="67">
        <v>2020</v>
      </c>
      <c r="N159" s="56">
        <v>2020</v>
      </c>
    </row>
    <row r="160" spans="3:14" ht="12" customHeight="1">
      <c r="C160" s="159"/>
      <c r="D160" s="60"/>
      <c r="E160" s="60"/>
      <c r="F160" s="60"/>
      <c r="G160" s="60"/>
      <c r="H160" s="12"/>
      <c r="I160" s="12"/>
      <c r="K160" s="120"/>
      <c r="L160" s="121"/>
      <c r="N160" s="64"/>
    </row>
    <row r="161" spans="3:14" ht="12" customHeight="1">
      <c r="C161" s="4" t="s">
        <v>199</v>
      </c>
      <c r="G161" s="12"/>
      <c r="H161" s="177">
        <v>60.000000000000028</v>
      </c>
      <c r="I161" s="177">
        <v>95.899999999999977</v>
      </c>
      <c r="K161" s="177">
        <v>247.7</v>
      </c>
      <c r="L161" s="177">
        <v>134.69999999999999</v>
      </c>
      <c r="M161" s="177"/>
      <c r="N161" s="177">
        <v>134.69999999999999</v>
      </c>
    </row>
    <row r="162" spans="3:14" ht="12" customHeight="1">
      <c r="C162" s="4" t="s">
        <v>127</v>
      </c>
      <c r="G162" s="12"/>
      <c r="H162" s="177">
        <v>80.900000000000006</v>
      </c>
      <c r="I162" s="177">
        <v>70.099999999999994</v>
      </c>
      <c r="K162" s="177">
        <v>220.4</v>
      </c>
      <c r="L162" s="177">
        <v>167.3</v>
      </c>
      <c r="M162" s="177"/>
      <c r="N162" s="177">
        <v>167.3</v>
      </c>
    </row>
    <row r="163" spans="3:14" ht="12" customHeight="1">
      <c r="C163" s="4" t="s">
        <v>112</v>
      </c>
      <c r="G163" s="12"/>
      <c r="H163" s="177">
        <v>23.3</v>
      </c>
      <c r="I163" s="177">
        <v>33</v>
      </c>
      <c r="K163" s="177">
        <v>127.2</v>
      </c>
      <c r="L163" s="177">
        <v>222.3</v>
      </c>
      <c r="M163" s="177"/>
      <c r="N163" s="177">
        <v>222.3</v>
      </c>
    </row>
    <row r="164" spans="3:14" ht="12" customHeight="1">
      <c r="C164" s="4" t="s">
        <v>113</v>
      </c>
      <c r="G164" s="12"/>
      <c r="H164" s="177">
        <v>1.300000000000002</v>
      </c>
      <c r="I164" s="177">
        <v>3.0999999999999992</v>
      </c>
      <c r="K164" s="177">
        <v>7.2999999999999936</v>
      </c>
      <c r="L164" s="177">
        <v>12.799999999999994</v>
      </c>
      <c r="M164" s="177"/>
      <c r="N164" s="177">
        <v>12.799999999999994</v>
      </c>
    </row>
    <row r="165" spans="3:14" ht="12" customHeight="1">
      <c r="C165" s="4" t="s">
        <v>114</v>
      </c>
      <c r="G165" s="12"/>
      <c r="H165" s="177">
        <v>6.8</v>
      </c>
      <c r="I165" s="177">
        <v>14.9</v>
      </c>
      <c r="K165" s="177">
        <v>43.9</v>
      </c>
      <c r="L165" s="177">
        <v>87.8</v>
      </c>
      <c r="M165" s="177"/>
      <c r="N165" s="177">
        <v>87.8</v>
      </c>
    </row>
    <row r="166" spans="3:14" ht="12" customHeight="1">
      <c r="C166" s="4" t="s">
        <v>217</v>
      </c>
      <c r="G166" s="12"/>
      <c r="H166" s="177">
        <v>-44.7</v>
      </c>
      <c r="I166" s="177">
        <v>-28.6</v>
      </c>
      <c r="K166" s="177">
        <v>-151.19999999999999</v>
      </c>
      <c r="L166" s="177">
        <v>-125.4</v>
      </c>
      <c r="M166" s="177"/>
      <c r="N166" s="177">
        <v>-125.4</v>
      </c>
    </row>
    <row r="167" spans="3:14" ht="12" customHeight="1">
      <c r="C167" s="4" t="s">
        <v>218</v>
      </c>
      <c r="G167" s="12"/>
      <c r="H167" s="177">
        <v>-47.099999999999994</v>
      </c>
      <c r="I167" s="177">
        <v>-77.599999999999994</v>
      </c>
      <c r="K167" s="177">
        <v>-214.2</v>
      </c>
      <c r="L167" s="177">
        <v>-105.2</v>
      </c>
      <c r="M167" s="177"/>
      <c r="N167" s="177">
        <v>-105.2</v>
      </c>
    </row>
    <row r="168" spans="3:14" ht="12" customHeight="1">
      <c r="C168" s="4" t="s">
        <v>87</v>
      </c>
      <c r="G168" s="12"/>
      <c r="H168" s="177">
        <v>-13.6</v>
      </c>
      <c r="I168" s="177">
        <v>-18.2</v>
      </c>
      <c r="K168" s="177">
        <v>-13.6</v>
      </c>
      <c r="L168" s="177">
        <v>-34.9</v>
      </c>
      <c r="M168" s="177"/>
      <c r="N168" s="177">
        <v>-34.9</v>
      </c>
    </row>
    <row r="169" spans="3:14" ht="12" customHeight="1">
      <c r="C169" s="4"/>
      <c r="G169" s="12"/>
      <c r="K169" s="177"/>
      <c r="L169" s="177"/>
      <c r="M169" s="177"/>
      <c r="N169" s="177"/>
    </row>
    <row r="170" spans="3:14" ht="12" customHeight="1">
      <c r="C170" s="58" t="s">
        <v>80</v>
      </c>
      <c r="G170" s="12"/>
      <c r="K170" s="177"/>
      <c r="L170" s="177"/>
      <c r="M170" s="177"/>
      <c r="N170" s="177"/>
    </row>
    <row r="171" spans="3:14" ht="12" customHeight="1">
      <c r="C171" s="4" t="s">
        <v>280</v>
      </c>
      <c r="G171" s="12"/>
      <c r="H171" s="177">
        <v>23.9</v>
      </c>
      <c r="I171" s="177">
        <v>61.000000000000007</v>
      </c>
      <c r="K171" s="177">
        <v>133.89999999999986</v>
      </c>
      <c r="L171" s="177">
        <v>218.6</v>
      </c>
      <c r="M171" s="177"/>
      <c r="N171" s="177">
        <v>218.6</v>
      </c>
    </row>
    <row r="172" spans="3:14" ht="12" customHeight="1">
      <c r="C172" s="59" t="s">
        <v>200</v>
      </c>
      <c r="D172" s="110"/>
      <c r="E172" s="110"/>
      <c r="F172" s="110"/>
      <c r="G172" s="12"/>
      <c r="H172" s="198">
        <f>+H171/H163</f>
        <v>1.0257510729613732</v>
      </c>
      <c r="I172" s="198">
        <v>1.8484848484848486</v>
      </c>
      <c r="J172" s="12"/>
      <c r="K172" s="198">
        <f>+K171/K163</f>
        <v>1.0526729559748416</v>
      </c>
      <c r="L172" s="198">
        <v>0.98335582546108857</v>
      </c>
      <c r="M172" s="177"/>
      <c r="N172" s="198">
        <v>0.98335582546108857</v>
      </c>
    </row>
    <row r="173" spans="3:14" ht="12" customHeight="1">
      <c r="C173" s="291" t="s">
        <v>290</v>
      </c>
      <c r="D173" s="291"/>
      <c r="E173" s="291"/>
      <c r="F173" s="291"/>
      <c r="G173" s="291"/>
      <c r="H173" s="291"/>
      <c r="I173" s="291"/>
      <c r="J173" s="291"/>
      <c r="K173" s="291"/>
      <c r="L173" s="291"/>
      <c r="M173" s="177"/>
      <c r="N173" s="177"/>
    </row>
    <row r="174" spans="3:14" ht="16.5" customHeight="1">
      <c r="C174" s="291"/>
      <c r="D174" s="291"/>
      <c r="E174" s="291"/>
      <c r="F174" s="291"/>
      <c r="G174" s="291"/>
      <c r="H174" s="291"/>
      <c r="I174" s="291"/>
      <c r="J174" s="291"/>
      <c r="K174" s="291"/>
      <c r="L174" s="291"/>
    </row>
    <row r="175" spans="3:14" ht="12" customHeight="1">
      <c r="H175" s="103"/>
      <c r="I175" s="121"/>
      <c r="K175" s="103"/>
      <c r="L175" s="103"/>
    </row>
    <row r="176" spans="3:14" ht="12" customHeight="1">
      <c r="H176" s="103"/>
      <c r="I176" s="121"/>
      <c r="K176" s="103"/>
      <c r="L176" s="103"/>
    </row>
    <row r="177" spans="2:14" ht="12" customHeight="1">
      <c r="B177" s="200" t="s">
        <v>136</v>
      </c>
      <c r="C177" s="72"/>
      <c r="I177" s="121"/>
      <c r="K177" s="103"/>
      <c r="L177" s="103"/>
    </row>
    <row r="178" spans="2:14" ht="12" customHeight="1">
      <c r="H178" s="103"/>
      <c r="I178" s="121"/>
      <c r="K178" s="103"/>
      <c r="L178" s="103"/>
    </row>
    <row r="179" spans="2:14" ht="12" customHeight="1" thickBot="1">
      <c r="C179" s="116" t="s">
        <v>137</v>
      </c>
      <c r="D179" s="116"/>
      <c r="E179" s="116"/>
      <c r="F179" s="116"/>
      <c r="G179" s="116"/>
      <c r="H179" s="117"/>
      <c r="I179" s="116"/>
      <c r="J179" s="116"/>
      <c r="K179" s="116"/>
      <c r="L179" s="116"/>
      <c r="M179" s="14"/>
      <c r="N179" s="14"/>
    </row>
    <row r="180" spans="2:14" ht="12" customHeight="1">
      <c r="C180" s="118"/>
      <c r="D180" s="118"/>
      <c r="E180" s="118"/>
      <c r="F180" s="118"/>
      <c r="G180" s="118"/>
      <c r="J180" s="235"/>
      <c r="K180" s="274" t="s">
        <v>0</v>
      </c>
      <c r="L180" s="274"/>
      <c r="N180" s="59" t="s">
        <v>0</v>
      </c>
    </row>
    <row r="181" spans="2:14" ht="12" customHeight="1">
      <c r="C181" s="89" t="s">
        <v>9</v>
      </c>
      <c r="D181" s="119"/>
      <c r="E181" s="119"/>
      <c r="F181" s="119"/>
      <c r="G181" s="119"/>
      <c r="H181" s="110"/>
      <c r="I181" s="110"/>
      <c r="J181" s="12"/>
      <c r="K181" s="65">
        <v>2021</v>
      </c>
      <c r="L181" s="67">
        <v>2020</v>
      </c>
      <c r="M181" s="9"/>
      <c r="N181" s="216">
        <v>2020</v>
      </c>
    </row>
    <row r="182" spans="2:14" ht="12" customHeight="1">
      <c r="C182" s="154" t="s">
        <v>128</v>
      </c>
      <c r="G182" s="12"/>
      <c r="J182" s="12"/>
      <c r="K182" s="103"/>
      <c r="L182" s="103"/>
      <c r="M182" s="9"/>
      <c r="N182" s="70"/>
    </row>
    <row r="183" spans="2:14" ht="12" customHeight="1">
      <c r="C183" s="68" t="s">
        <v>251</v>
      </c>
      <c r="G183" s="12"/>
      <c r="K183" s="103">
        <v>0</v>
      </c>
      <c r="L183" s="103">
        <v>2</v>
      </c>
      <c r="M183" s="9"/>
      <c r="N183" s="103">
        <v>2</v>
      </c>
    </row>
    <row r="184" spans="2:14" ht="12" customHeight="1">
      <c r="C184" s="68" t="s">
        <v>277</v>
      </c>
      <c r="D184" s="9"/>
      <c r="E184" s="9"/>
      <c r="F184" s="9"/>
      <c r="G184" s="10"/>
      <c r="J184" s="9"/>
      <c r="K184" s="103">
        <v>873</v>
      </c>
      <c r="L184" s="103">
        <v>520.4</v>
      </c>
      <c r="M184" s="9"/>
      <c r="N184" s="103">
        <v>520.4</v>
      </c>
    </row>
    <row r="185" spans="2:14" ht="12" customHeight="1">
      <c r="C185" s="68" t="s">
        <v>129</v>
      </c>
      <c r="G185" s="12"/>
      <c r="K185" s="103">
        <v>109.4</v>
      </c>
      <c r="L185" s="103">
        <v>109.4</v>
      </c>
      <c r="M185" s="9"/>
      <c r="N185" s="103">
        <v>109.4</v>
      </c>
    </row>
    <row r="186" spans="2:14" ht="12" customHeight="1">
      <c r="C186" s="68" t="s">
        <v>130</v>
      </c>
      <c r="G186" s="12"/>
      <c r="K186" s="103">
        <v>189.1</v>
      </c>
      <c r="L186" s="103">
        <v>189.1</v>
      </c>
      <c r="M186" s="9"/>
      <c r="N186" s="103">
        <v>189.1</v>
      </c>
    </row>
    <row r="187" spans="2:14" ht="12" customHeight="1">
      <c r="C187" s="68" t="s">
        <v>131</v>
      </c>
      <c r="G187" s="12"/>
      <c r="K187" s="103">
        <v>0</v>
      </c>
      <c r="L187" s="103">
        <v>135.19999999999999</v>
      </c>
      <c r="M187" s="9"/>
      <c r="N187" s="103">
        <v>135.19999999999999</v>
      </c>
    </row>
    <row r="188" spans="2:14" ht="12" customHeight="1">
      <c r="C188" s="68" t="s">
        <v>255</v>
      </c>
      <c r="G188" s="12"/>
      <c r="K188" s="103">
        <v>0</v>
      </c>
      <c r="L188" s="103">
        <v>214.8</v>
      </c>
      <c r="M188" s="9"/>
      <c r="N188" s="103">
        <v>214.8</v>
      </c>
    </row>
    <row r="189" spans="2:14" ht="12" customHeight="1">
      <c r="C189" s="154" t="s">
        <v>132</v>
      </c>
      <c r="G189" s="12"/>
      <c r="K189" s="103"/>
      <c r="L189" s="103"/>
      <c r="M189" s="9"/>
      <c r="N189" s="103"/>
    </row>
    <row r="190" spans="2:14" ht="12" customHeight="1">
      <c r="C190" s="68" t="s">
        <v>273</v>
      </c>
      <c r="G190" s="12"/>
      <c r="K190" s="103">
        <v>8.6</v>
      </c>
      <c r="L190" s="103">
        <v>0</v>
      </c>
      <c r="M190" s="9"/>
      <c r="N190" s="103"/>
    </row>
    <row r="191" spans="2:14" ht="12" customHeight="1">
      <c r="C191" s="63" t="s">
        <v>138</v>
      </c>
      <c r="D191" s="8"/>
      <c r="E191" s="8"/>
      <c r="F191" s="8"/>
      <c r="G191" s="8"/>
      <c r="H191" s="8"/>
      <c r="I191" s="8"/>
      <c r="K191" s="104">
        <f>SUM(K183:K190)</f>
        <v>1180.0999999999999</v>
      </c>
      <c r="L191" s="104">
        <v>1170.8999999999999</v>
      </c>
      <c r="M191" s="13"/>
      <c r="N191" s="104">
        <v>1170.8999999999999</v>
      </c>
    </row>
    <row r="192" spans="2:14" ht="12" customHeight="1">
      <c r="C192" s="68" t="s">
        <v>214</v>
      </c>
      <c r="D192" s="12"/>
      <c r="E192" s="12"/>
      <c r="F192" s="12"/>
      <c r="G192" s="12"/>
      <c r="K192" s="103">
        <v>-162.6</v>
      </c>
      <c r="L192" s="171">
        <v>-1150.4000000000001</v>
      </c>
      <c r="M192" s="10"/>
      <c r="N192" s="171">
        <v>-1150.4000000000001</v>
      </c>
    </row>
    <row r="193" spans="3:15" ht="12" customHeight="1">
      <c r="C193" s="68" t="s">
        <v>133</v>
      </c>
      <c r="D193" s="12"/>
      <c r="E193" s="12"/>
      <c r="F193" s="12"/>
      <c r="G193" s="12"/>
      <c r="K193" s="103">
        <v>-29.6</v>
      </c>
      <c r="L193" s="171">
        <v>-20.5</v>
      </c>
      <c r="M193" s="10"/>
      <c r="N193" s="171">
        <v>-20.5</v>
      </c>
    </row>
    <row r="194" spans="3:15" ht="12" customHeight="1">
      <c r="C194" s="68" t="s">
        <v>274</v>
      </c>
      <c r="D194" s="10"/>
      <c r="E194" s="10"/>
      <c r="F194" s="10"/>
      <c r="G194" s="10"/>
      <c r="K194" s="103">
        <v>-9.3000000000000007</v>
      </c>
      <c r="L194" s="171">
        <v>0</v>
      </c>
      <c r="M194" s="10"/>
      <c r="N194" s="171">
        <v>0</v>
      </c>
    </row>
    <row r="195" spans="3:15" ht="12" customHeight="1">
      <c r="C195" s="68" t="s">
        <v>276</v>
      </c>
      <c r="D195" s="10"/>
      <c r="E195" s="10"/>
      <c r="F195" s="10"/>
      <c r="G195" s="10"/>
      <c r="K195" s="103">
        <v>-5.0999999999999996</v>
      </c>
      <c r="L195" s="171">
        <v>0</v>
      </c>
      <c r="M195" s="10"/>
      <c r="N195" s="171">
        <v>0</v>
      </c>
    </row>
    <row r="196" spans="3:15" ht="12" customHeight="1">
      <c r="C196" s="63" t="s">
        <v>215</v>
      </c>
      <c r="D196" s="8"/>
      <c r="E196" s="8"/>
      <c r="F196" s="8"/>
      <c r="G196" s="8"/>
      <c r="H196" s="8"/>
      <c r="I196" s="8"/>
      <c r="K196" s="104">
        <f>ROUND(SUM(K191:K195),1)</f>
        <v>973.5</v>
      </c>
      <c r="L196" s="104">
        <f>ROUND(SUM(L191:L195),1)</f>
        <v>0</v>
      </c>
      <c r="M196" s="13"/>
      <c r="N196" s="104">
        <v>0</v>
      </c>
    </row>
    <row r="197" spans="3:15" ht="12" customHeight="1">
      <c r="C197" s="167" t="s">
        <v>291</v>
      </c>
      <c r="D197" s="261"/>
      <c r="E197" s="261"/>
      <c r="F197" s="261"/>
      <c r="G197" s="261"/>
      <c r="H197" s="9"/>
      <c r="I197" s="9"/>
      <c r="J197" s="234"/>
      <c r="K197" s="103"/>
      <c r="L197" s="121"/>
      <c r="M197" s="261"/>
      <c r="N197" s="103"/>
      <c r="O197" s="70"/>
    </row>
    <row r="198" spans="3:15" ht="12" customHeight="1">
      <c r="C198" s="72"/>
      <c r="D198" s="12"/>
      <c r="E198" s="12"/>
      <c r="F198" s="12"/>
      <c r="G198" s="12"/>
      <c r="K198" s="103"/>
      <c r="L198" s="121"/>
      <c r="M198" s="10"/>
      <c r="N198" s="103"/>
    </row>
    <row r="199" spans="3:15" ht="12" customHeight="1">
      <c r="C199" s="68"/>
      <c r="K199" s="103"/>
      <c r="L199" s="121"/>
      <c r="M199" s="103"/>
      <c r="N199" s="103"/>
    </row>
    <row r="200" spans="3:15" ht="12" customHeight="1" thickBot="1">
      <c r="C200" s="153" t="s">
        <v>134</v>
      </c>
      <c r="D200" s="116"/>
      <c r="E200" s="116"/>
      <c r="F200" s="116"/>
      <c r="G200" s="116"/>
      <c r="H200" s="14"/>
      <c r="I200" s="14"/>
      <c r="J200" s="116"/>
      <c r="K200" s="117"/>
      <c r="L200" s="116"/>
      <c r="M200" s="15"/>
      <c r="N200" s="15"/>
    </row>
    <row r="201" spans="3:15" ht="12" customHeight="1">
      <c r="C201" s="118"/>
      <c r="D201" s="118"/>
      <c r="E201" s="118"/>
      <c r="F201" s="118"/>
      <c r="G201" s="118"/>
      <c r="J201" s="235"/>
      <c r="K201" s="274" t="s">
        <v>0</v>
      </c>
      <c r="L201" s="274"/>
      <c r="M201" s="9"/>
      <c r="N201" s="215" t="s">
        <v>0</v>
      </c>
    </row>
    <row r="202" spans="3:15" ht="12" customHeight="1">
      <c r="C202" s="89" t="s">
        <v>9</v>
      </c>
      <c r="D202" s="119"/>
      <c r="E202" s="119"/>
      <c r="F202" s="119"/>
      <c r="G202" s="119"/>
      <c r="H202" s="110"/>
      <c r="I202" s="110"/>
      <c r="J202" s="12"/>
      <c r="K202" s="65">
        <v>2021</v>
      </c>
      <c r="L202" s="67">
        <v>2020</v>
      </c>
      <c r="M202" s="9"/>
      <c r="N202" s="216">
        <v>2020</v>
      </c>
    </row>
    <row r="203" spans="3:15" ht="12" customHeight="1">
      <c r="C203" s="154" t="s">
        <v>128</v>
      </c>
      <c r="G203" s="12"/>
      <c r="K203" s="103"/>
      <c r="L203" s="103"/>
      <c r="M203" s="103"/>
      <c r="N203" s="103"/>
    </row>
    <row r="204" spans="3:15" ht="12" customHeight="1">
      <c r="C204" s="68" t="s">
        <v>275</v>
      </c>
      <c r="G204" s="12"/>
      <c r="K204" s="103">
        <v>0</v>
      </c>
      <c r="L204" s="103">
        <v>0</v>
      </c>
      <c r="M204" s="103"/>
      <c r="N204" s="103">
        <v>0</v>
      </c>
    </row>
    <row r="205" spans="3:15" ht="12" customHeight="1">
      <c r="C205" s="68" t="s">
        <v>135</v>
      </c>
      <c r="G205" s="12"/>
      <c r="K205" s="103">
        <v>17.3</v>
      </c>
      <c r="L205" s="103">
        <v>22.8</v>
      </c>
      <c r="M205" s="103"/>
      <c r="N205" s="103">
        <v>22.8</v>
      </c>
    </row>
    <row r="206" spans="3:15" ht="12" hidden="1" customHeight="1">
      <c r="C206" s="154" t="s">
        <v>132</v>
      </c>
      <c r="G206" s="12"/>
      <c r="K206" s="103"/>
      <c r="L206" s="103"/>
      <c r="M206" s="103"/>
      <c r="N206" s="103"/>
    </row>
    <row r="207" spans="3:15" ht="12" hidden="1" customHeight="1">
      <c r="C207" s="68"/>
      <c r="G207" s="12"/>
      <c r="K207" s="103"/>
      <c r="L207" s="103"/>
      <c r="M207" s="103"/>
      <c r="N207" s="103"/>
    </row>
    <row r="208" spans="3:15" ht="12" customHeight="1">
      <c r="C208" s="63" t="s">
        <v>57</v>
      </c>
      <c r="D208" s="16"/>
      <c r="E208" s="16"/>
      <c r="F208" s="16"/>
      <c r="G208" s="16"/>
      <c r="H208" s="8"/>
      <c r="I208" s="8"/>
      <c r="K208" s="104">
        <f>SUM(K204:K207)</f>
        <v>17.3</v>
      </c>
      <c r="L208" s="104">
        <v>22.8</v>
      </c>
      <c r="M208" s="103"/>
      <c r="N208" s="104">
        <v>22.8</v>
      </c>
    </row>
    <row r="209" spans="3:14" ht="12" customHeight="1">
      <c r="C209" s="68"/>
      <c r="M209" s="103"/>
      <c r="N209" s="103"/>
    </row>
    <row r="210" spans="3:14" ht="12" customHeight="1" thickBot="1">
      <c r="C210" s="153" t="s">
        <v>155</v>
      </c>
      <c r="D210" s="116"/>
      <c r="E210" s="116"/>
      <c r="F210" s="116"/>
      <c r="G210" s="116"/>
      <c r="H210" s="14"/>
      <c r="I210" s="14"/>
      <c r="J210" s="60"/>
      <c r="K210" s="116"/>
      <c r="L210" s="116"/>
      <c r="M210" s="55"/>
      <c r="N210" s="55"/>
    </row>
    <row r="211" spans="3:14" ht="12" customHeight="1">
      <c r="C211" s="118"/>
      <c r="D211" s="118"/>
      <c r="E211" s="118"/>
      <c r="F211" s="118"/>
      <c r="G211" s="118"/>
      <c r="J211" s="204"/>
      <c r="K211" s="274" t="s">
        <v>0</v>
      </c>
      <c r="L211" s="274"/>
      <c r="M211" s="4"/>
      <c r="N211" s="59" t="s">
        <v>0</v>
      </c>
    </row>
    <row r="212" spans="3:14" ht="12" customHeight="1">
      <c r="C212" s="119" t="s">
        <v>9</v>
      </c>
      <c r="D212" s="119"/>
      <c r="E212" s="119"/>
      <c r="F212" s="119"/>
      <c r="G212" s="119"/>
      <c r="H212" s="110"/>
      <c r="I212" s="110"/>
      <c r="J212" s="64"/>
      <c r="K212" s="65">
        <v>2021</v>
      </c>
      <c r="L212" s="67">
        <v>2020</v>
      </c>
      <c r="M212" s="4"/>
      <c r="N212" s="56">
        <v>2020</v>
      </c>
    </row>
    <row r="213" spans="3:14" ht="12" customHeight="1">
      <c r="C213" s="68" t="s">
        <v>202</v>
      </c>
      <c r="D213" s="60"/>
      <c r="E213" s="60"/>
      <c r="F213" s="60"/>
      <c r="G213" s="60"/>
      <c r="J213" s="173"/>
      <c r="K213" s="177">
        <f>-K191</f>
        <v>-1180.0999999999999</v>
      </c>
      <c r="L213" s="177">
        <v>-1170.8999999999999</v>
      </c>
      <c r="M213" s="177"/>
      <c r="N213" s="177">
        <v>-1170.8999999999999</v>
      </c>
    </row>
    <row r="214" spans="3:14" ht="12" customHeight="1">
      <c r="C214" s="60" t="s">
        <v>38</v>
      </c>
      <c r="D214" s="60"/>
      <c r="E214" s="60"/>
      <c r="F214" s="60"/>
      <c r="G214" s="60"/>
      <c r="J214" s="64"/>
      <c r="K214" s="177">
        <v>170</v>
      </c>
      <c r="L214" s="177">
        <v>156.69999999999999</v>
      </c>
      <c r="M214" s="177"/>
      <c r="N214" s="177">
        <v>156.69999999999999</v>
      </c>
    </row>
    <row r="215" spans="3:14" ht="12" customHeight="1">
      <c r="C215" s="60" t="s">
        <v>182</v>
      </c>
      <c r="D215" s="60"/>
      <c r="E215" s="60"/>
      <c r="F215" s="60"/>
      <c r="G215" s="60"/>
      <c r="J215" s="64"/>
      <c r="K215" s="177">
        <v>73.7</v>
      </c>
      <c r="L215" s="177">
        <v>76.599999999999994</v>
      </c>
      <c r="M215" s="177"/>
      <c r="N215" s="177">
        <v>76.599999999999994</v>
      </c>
    </row>
    <row r="216" spans="3:14" ht="12" customHeight="1">
      <c r="C216" s="63" t="s">
        <v>238</v>
      </c>
      <c r="D216" s="63"/>
      <c r="E216" s="63"/>
      <c r="F216" s="63"/>
      <c r="G216" s="63"/>
      <c r="H216" s="8"/>
      <c r="I216" s="8"/>
      <c r="J216" s="64"/>
      <c r="K216" s="176">
        <f>SUM(K213:K215)</f>
        <v>-936.39999999999986</v>
      </c>
      <c r="L216" s="176">
        <v>-937.5999999999998</v>
      </c>
      <c r="M216" s="178"/>
      <c r="N216" s="176">
        <v>-937.5999999999998</v>
      </c>
    </row>
    <row r="217" spans="3:14" ht="12" customHeight="1">
      <c r="C217" s="72"/>
      <c r="D217" s="72"/>
      <c r="E217" s="72"/>
      <c r="F217" s="72"/>
      <c r="G217" s="72"/>
      <c r="J217" s="64"/>
      <c r="K217" s="177"/>
      <c r="L217" s="177"/>
      <c r="M217" s="177"/>
      <c r="N217" s="177"/>
    </row>
    <row r="218" spans="3:14" ht="12" customHeight="1">
      <c r="C218" s="60" t="s">
        <v>191</v>
      </c>
      <c r="D218" s="60"/>
      <c r="E218" s="60"/>
      <c r="F218" s="60"/>
      <c r="G218" s="60"/>
      <c r="J218" s="173"/>
      <c r="K218" s="177">
        <v>-35.9</v>
      </c>
      <c r="L218" s="177">
        <v>-40.1</v>
      </c>
      <c r="M218" s="177"/>
      <c r="N218" s="177">
        <v>-40.1</v>
      </c>
    </row>
    <row r="219" spans="3:14" ht="12" customHeight="1">
      <c r="C219" s="60" t="s">
        <v>192</v>
      </c>
      <c r="D219" s="60"/>
      <c r="E219" s="60"/>
      <c r="F219" s="60"/>
      <c r="G219" s="60"/>
      <c r="J219" s="173"/>
      <c r="K219" s="177">
        <v>-79</v>
      </c>
      <c r="L219" s="177">
        <v>-118.5</v>
      </c>
      <c r="M219" s="177"/>
      <c r="N219" s="177">
        <v>-118.5</v>
      </c>
    </row>
    <row r="220" spans="3:14" ht="12" customHeight="1">
      <c r="C220" s="63" t="s">
        <v>239</v>
      </c>
      <c r="D220" s="122"/>
      <c r="E220" s="122"/>
      <c r="F220" s="122"/>
      <c r="G220" s="122"/>
      <c r="H220" s="8"/>
      <c r="I220" s="8"/>
      <c r="J220" s="64"/>
      <c r="K220" s="175">
        <f>SUM(K216:K219)</f>
        <v>-1051.2999999999997</v>
      </c>
      <c r="L220" s="175">
        <v>-1096.1999999999998</v>
      </c>
      <c r="M220" s="58"/>
      <c r="N220" s="175">
        <v>-1096.1999999999998</v>
      </c>
    </row>
    <row r="221" spans="3:14" ht="12" customHeight="1">
      <c r="C221" s="167"/>
      <c r="D221" s="60"/>
      <c r="E221" s="60"/>
      <c r="F221" s="60"/>
      <c r="G221" s="60"/>
      <c r="H221" s="120"/>
      <c r="I221" s="121"/>
      <c r="J221" s="64"/>
      <c r="K221" s="120"/>
      <c r="L221" s="121"/>
      <c r="M221" s="4"/>
      <c r="N221" s="64"/>
    </row>
    <row r="222" spans="3:14" ht="12" customHeight="1">
      <c r="D222" s="60"/>
      <c r="E222" s="60"/>
      <c r="F222" s="60"/>
      <c r="G222" s="60"/>
      <c r="H222" s="120"/>
      <c r="I222" s="121"/>
      <c r="J222" s="12"/>
      <c r="K222" s="120"/>
      <c r="L222" s="121"/>
      <c r="N222" s="64"/>
    </row>
    <row r="223" spans="3:14" ht="12" customHeight="1">
      <c r="H223" s="103"/>
      <c r="I223" s="121"/>
      <c r="K223" s="103"/>
      <c r="L223" s="103"/>
    </row>
    <row r="224" spans="3:14" ht="12" customHeight="1">
      <c r="H224" s="103"/>
      <c r="I224" s="121"/>
      <c r="K224" s="103"/>
      <c r="L224" s="103"/>
    </row>
    <row r="225" spans="2:14" ht="12" customHeight="1">
      <c r="B225" s="200" t="s">
        <v>139</v>
      </c>
      <c r="C225" s="72"/>
      <c r="H225" s="103"/>
      <c r="I225" s="121"/>
      <c r="K225" s="103"/>
      <c r="L225" s="103"/>
    </row>
    <row r="226" spans="2:14" ht="12" customHeight="1">
      <c r="H226" s="103"/>
      <c r="I226" s="121"/>
      <c r="K226" s="103"/>
      <c r="L226" s="103"/>
    </row>
    <row r="227" spans="2:14" ht="12" customHeight="1" thickBot="1">
      <c r="C227" s="155" t="s">
        <v>140</v>
      </c>
      <c r="D227" s="14"/>
      <c r="E227" s="14"/>
      <c r="F227" s="14"/>
      <c r="G227" s="14"/>
      <c r="M227" s="14"/>
      <c r="N227" s="14"/>
    </row>
    <row r="228" spans="2:14" ht="12" customHeight="1">
      <c r="C228" s="118"/>
      <c r="D228" s="118"/>
      <c r="E228" s="118"/>
      <c r="F228" s="118"/>
      <c r="G228" s="118"/>
      <c r="H228" s="282" t="s">
        <v>8</v>
      </c>
      <c r="I228" s="282"/>
      <c r="J228" s="282"/>
      <c r="K228" s="289" t="s">
        <v>121</v>
      </c>
      <c r="L228" s="289"/>
      <c r="N228" s="4" t="s">
        <v>121</v>
      </c>
    </row>
    <row r="229" spans="2:14" ht="12" customHeight="1">
      <c r="C229" s="118"/>
      <c r="D229" s="118"/>
      <c r="E229" s="118"/>
      <c r="F229" s="118"/>
      <c r="G229" s="118"/>
      <c r="H229" s="284" t="s">
        <v>0</v>
      </c>
      <c r="I229" s="284"/>
      <c r="J229" s="284"/>
      <c r="K229" s="274" t="s">
        <v>0</v>
      </c>
      <c r="L229" s="274"/>
      <c r="N229" s="59" t="s">
        <v>0</v>
      </c>
    </row>
    <row r="230" spans="2:14" ht="12" customHeight="1">
      <c r="C230" s="159"/>
      <c r="D230" s="60"/>
      <c r="E230" s="60"/>
      <c r="F230" s="60"/>
      <c r="G230" s="60"/>
      <c r="H230" s="65">
        <v>2021</v>
      </c>
      <c r="I230" s="67">
        <v>2020</v>
      </c>
      <c r="K230" s="65">
        <v>2021</v>
      </c>
      <c r="L230" s="67">
        <v>2020</v>
      </c>
      <c r="N230" s="56">
        <v>2020</v>
      </c>
    </row>
    <row r="231" spans="2:14" ht="12" customHeight="1">
      <c r="C231" s="156" t="s">
        <v>141</v>
      </c>
      <c r="H231" s="189">
        <v>-0.13377739716439499</v>
      </c>
      <c r="I231" s="189">
        <v>-0.15663434193664311</v>
      </c>
      <c r="J231" s="182"/>
      <c r="K231" s="183">
        <v>-0.454201362439761</v>
      </c>
      <c r="L231" s="181">
        <v>-0.84502534665704099</v>
      </c>
      <c r="M231" s="182"/>
      <c r="N231" s="184">
        <v>-0.84502534665704099</v>
      </c>
    </row>
    <row r="232" spans="2:14" ht="12" customHeight="1">
      <c r="C232" s="157" t="s">
        <v>142</v>
      </c>
      <c r="D232" s="110"/>
      <c r="E232" s="110"/>
      <c r="F232" s="110"/>
      <c r="G232" s="12"/>
      <c r="H232" s="190">
        <v>-0.13377739716439499</v>
      </c>
      <c r="I232" s="170">
        <v>-0.15663434193664311</v>
      </c>
      <c r="J232" s="182"/>
      <c r="K232" s="185">
        <v>-0.454201362439761</v>
      </c>
      <c r="L232" s="170">
        <v>-0.84502534665704099</v>
      </c>
      <c r="M232" s="182"/>
      <c r="N232" s="170">
        <v>-0.84502534665704099</v>
      </c>
    </row>
    <row r="233" spans="2:14" ht="12" customHeight="1">
      <c r="C233" s="158" t="s">
        <v>143</v>
      </c>
      <c r="F233" s="9"/>
      <c r="G233" s="9"/>
      <c r="H233" s="258">
        <v>400106602.79347831</v>
      </c>
      <c r="I233" s="258">
        <v>384816207</v>
      </c>
      <c r="J233" s="259"/>
      <c r="K233" s="258">
        <v>394943743.68767124</v>
      </c>
      <c r="L233" s="258">
        <v>380510818</v>
      </c>
      <c r="M233" s="259"/>
      <c r="N233" s="258">
        <v>380510818</v>
      </c>
    </row>
    <row r="234" spans="2:14" ht="12" customHeight="1">
      <c r="C234" s="158" t="s">
        <v>144</v>
      </c>
      <c r="H234" s="258">
        <v>429549694.58347833</v>
      </c>
      <c r="I234" s="258">
        <v>386071356</v>
      </c>
      <c r="J234" s="259"/>
      <c r="K234" s="258">
        <v>424723593.85767126</v>
      </c>
      <c r="L234" s="258">
        <v>382225421</v>
      </c>
      <c r="M234" s="259"/>
      <c r="N234" s="258">
        <v>382225421</v>
      </c>
    </row>
    <row r="235" spans="2:14" ht="12" customHeight="1">
      <c r="C235" s="158"/>
      <c r="H235" s="103"/>
      <c r="I235" s="121"/>
      <c r="J235" s="9"/>
      <c r="K235" s="103"/>
      <c r="L235" s="103"/>
    </row>
    <row r="236" spans="2:14" ht="12" customHeight="1">
      <c r="C236" s="158"/>
      <c r="H236" s="103"/>
      <c r="I236" s="121"/>
      <c r="K236" s="4"/>
      <c r="L236" s="103"/>
    </row>
    <row r="237" spans="2:14" ht="12" customHeight="1">
      <c r="H237" s="103"/>
      <c r="I237" s="121"/>
      <c r="K237" s="103"/>
      <c r="L237" s="103"/>
    </row>
    <row r="238" spans="2:14" ht="12" customHeight="1">
      <c r="H238" s="103"/>
      <c r="I238" s="239"/>
      <c r="K238" s="103"/>
      <c r="L238" s="103"/>
    </row>
    <row r="239" spans="2:14" ht="12" customHeight="1">
      <c r="B239" s="200" t="s">
        <v>145</v>
      </c>
      <c r="C239" s="160"/>
      <c r="H239" s="103"/>
      <c r="I239" s="239"/>
      <c r="K239" s="103"/>
      <c r="L239" s="103"/>
    </row>
    <row r="240" spans="2:14" ht="12" customHeight="1">
      <c r="H240" s="103"/>
      <c r="I240" s="121"/>
      <c r="K240" s="103"/>
      <c r="L240" s="103"/>
    </row>
    <row r="241" spans="2:14" ht="12" customHeight="1" thickBot="1">
      <c r="C241" s="116" t="s">
        <v>150</v>
      </c>
      <c r="D241" s="14"/>
      <c r="E241" s="14"/>
      <c r="F241" s="14"/>
      <c r="G241" s="14"/>
      <c r="M241" s="14"/>
      <c r="N241" s="14"/>
    </row>
    <row r="242" spans="2:14" ht="12" customHeight="1">
      <c r="C242" s="118"/>
      <c r="D242" s="118"/>
      <c r="E242" s="118"/>
      <c r="F242" s="118"/>
      <c r="G242" s="118"/>
      <c r="H242" s="282" t="s">
        <v>8</v>
      </c>
      <c r="I242" s="282"/>
      <c r="J242" s="282"/>
      <c r="K242" s="289" t="s">
        <v>121</v>
      </c>
      <c r="L242" s="289"/>
      <c r="N242" s="4" t="s">
        <v>121</v>
      </c>
    </row>
    <row r="243" spans="2:14" ht="12" customHeight="1">
      <c r="C243" s="118"/>
      <c r="D243" s="118"/>
      <c r="E243" s="118"/>
      <c r="F243" s="118"/>
      <c r="G243" s="118"/>
      <c r="H243" s="284" t="s">
        <v>0</v>
      </c>
      <c r="I243" s="284"/>
      <c r="J243" s="284"/>
      <c r="K243" s="274" t="s">
        <v>0</v>
      </c>
      <c r="L243" s="274"/>
      <c r="N243" s="59" t="s">
        <v>0</v>
      </c>
    </row>
    <row r="244" spans="2:14" ht="12" customHeight="1">
      <c r="C244" s="89" t="s">
        <v>9</v>
      </c>
      <c r="D244" s="119"/>
      <c r="E244" s="119"/>
      <c r="F244" s="119"/>
      <c r="G244" s="60"/>
      <c r="H244" s="65">
        <v>2021</v>
      </c>
      <c r="I244" s="67">
        <v>2020</v>
      </c>
      <c r="K244" s="65">
        <v>2021</v>
      </c>
      <c r="L244" s="67">
        <v>2020</v>
      </c>
      <c r="N244" s="56">
        <v>2020</v>
      </c>
    </row>
    <row r="245" spans="2:14" ht="12" customHeight="1">
      <c r="H245" s="103"/>
      <c r="I245" s="103"/>
      <c r="J245" s="103"/>
      <c r="K245" s="103"/>
      <c r="L245" s="103"/>
      <c r="M245" s="103"/>
      <c r="N245" s="103"/>
    </row>
    <row r="246" spans="2:14" ht="12" customHeight="1">
      <c r="C246" s="68" t="s">
        <v>243</v>
      </c>
      <c r="H246" s="103">
        <v>-1.4577389999999999</v>
      </c>
      <c r="I246" s="103">
        <v>1.8000000000000007</v>
      </c>
      <c r="J246" s="103"/>
      <c r="K246" s="103">
        <v>14.78811</v>
      </c>
      <c r="L246" s="103">
        <v>-7.6</v>
      </c>
      <c r="M246" s="103"/>
      <c r="N246" s="103">
        <v>-7.6</v>
      </c>
    </row>
    <row r="247" spans="2:14" ht="12" customHeight="1">
      <c r="C247" s="78" t="s">
        <v>146</v>
      </c>
      <c r="G247" s="12"/>
      <c r="H247" s="103">
        <v>0</v>
      </c>
      <c r="I247" s="103">
        <v>0</v>
      </c>
      <c r="J247" s="103"/>
      <c r="K247" s="103">
        <v>0</v>
      </c>
      <c r="L247" s="103">
        <v>0</v>
      </c>
      <c r="M247" s="103"/>
      <c r="N247" s="103">
        <v>0</v>
      </c>
    </row>
    <row r="248" spans="2:14" ht="12" customHeight="1">
      <c r="C248" s="124" t="s">
        <v>25</v>
      </c>
      <c r="D248" s="8"/>
      <c r="E248" s="8"/>
      <c r="F248" s="8"/>
      <c r="G248" s="12"/>
      <c r="H248" s="104">
        <f>SUM(H246:H247)</f>
        <v>-1.4577389999999999</v>
      </c>
      <c r="I248" s="104">
        <v>1.8000000000000007</v>
      </c>
      <c r="J248" s="103"/>
      <c r="K248" s="104">
        <f>SUM(K246:K247)</f>
        <v>14.78811</v>
      </c>
      <c r="L248" s="104">
        <v>-7.6</v>
      </c>
      <c r="M248" s="103"/>
      <c r="N248" s="104">
        <v>-7.6</v>
      </c>
    </row>
    <row r="249" spans="2:14" ht="12" customHeight="1">
      <c r="C249" s="79" t="s">
        <v>147</v>
      </c>
      <c r="G249" s="12"/>
      <c r="H249" s="103">
        <v>1.5946579999999999</v>
      </c>
      <c r="I249" s="103">
        <v>0.89999999999999991</v>
      </c>
      <c r="J249" s="103"/>
      <c r="K249" s="103">
        <v>4.5588670000000002</v>
      </c>
      <c r="L249" s="103">
        <v>-3.9</v>
      </c>
      <c r="M249" s="103"/>
      <c r="N249" s="103">
        <v>-3.9</v>
      </c>
    </row>
    <row r="250" spans="2:14" ht="12" customHeight="1">
      <c r="C250" s="154" t="s">
        <v>148</v>
      </c>
      <c r="G250" s="12"/>
      <c r="H250" s="103">
        <v>0</v>
      </c>
      <c r="I250" s="103">
        <v>0</v>
      </c>
      <c r="J250" s="103"/>
      <c r="K250" s="103">
        <v>0</v>
      </c>
      <c r="L250" s="103">
        <v>0</v>
      </c>
      <c r="M250" s="103"/>
      <c r="N250" s="103">
        <v>0</v>
      </c>
    </row>
    <row r="251" spans="2:14" ht="12" customHeight="1">
      <c r="C251" s="124" t="s">
        <v>26</v>
      </c>
      <c r="D251" s="8"/>
      <c r="E251" s="8"/>
      <c r="F251" s="8"/>
      <c r="G251" s="12"/>
      <c r="H251" s="104">
        <f>SUM(H249:H250)</f>
        <v>1.5946579999999999</v>
      </c>
      <c r="I251" s="104">
        <v>0.89999999999999991</v>
      </c>
      <c r="J251" s="103"/>
      <c r="K251" s="104">
        <f>SUM(K249:K250)</f>
        <v>4.5588670000000002</v>
      </c>
      <c r="L251" s="104">
        <v>-3.9</v>
      </c>
      <c r="M251" s="103"/>
      <c r="N251" s="104">
        <v>-3.9</v>
      </c>
    </row>
    <row r="252" spans="2:14" ht="12" customHeight="1">
      <c r="C252" s="78"/>
      <c r="H252" s="103"/>
      <c r="I252" s="103"/>
      <c r="J252" s="103"/>
      <c r="K252" s="103"/>
      <c r="L252" s="103"/>
      <c r="M252" s="103"/>
      <c r="N252" s="103"/>
    </row>
    <row r="253" spans="2:14" ht="12" customHeight="1">
      <c r="H253" s="103"/>
      <c r="I253" s="103"/>
      <c r="J253" s="103"/>
      <c r="K253" s="103"/>
      <c r="L253" s="103"/>
      <c r="M253" s="103"/>
      <c r="N253" s="103"/>
    </row>
    <row r="254" spans="2:14" ht="12" customHeight="1">
      <c r="H254" s="103"/>
      <c r="I254" s="103"/>
      <c r="J254" s="103"/>
      <c r="K254" s="103"/>
      <c r="L254" s="103"/>
      <c r="M254" s="103"/>
      <c r="N254" s="103"/>
    </row>
    <row r="255" spans="2:14" ht="12" customHeight="1">
      <c r="H255" s="103"/>
      <c r="I255" s="103"/>
      <c r="J255" s="103"/>
      <c r="K255" s="103"/>
      <c r="L255" s="103"/>
      <c r="M255" s="103"/>
      <c r="N255" s="103"/>
    </row>
    <row r="256" spans="2:14" ht="12" customHeight="1">
      <c r="B256" s="201" t="s">
        <v>149</v>
      </c>
      <c r="C256" s="160"/>
      <c r="H256" s="103"/>
      <c r="I256" s="103"/>
      <c r="J256" s="103"/>
      <c r="K256" s="103"/>
      <c r="L256" s="103"/>
      <c r="M256" s="103"/>
      <c r="N256" s="103"/>
    </row>
    <row r="257" spans="1:14" ht="12" customHeight="1">
      <c r="H257" s="103"/>
      <c r="I257" s="103"/>
      <c r="J257" s="103"/>
      <c r="K257" s="103"/>
      <c r="L257" s="103"/>
      <c r="M257" s="103"/>
      <c r="N257" s="103"/>
    </row>
    <row r="258" spans="1:14" ht="12" customHeight="1" thickBot="1">
      <c r="C258" s="116" t="s">
        <v>242</v>
      </c>
      <c r="D258" s="14"/>
      <c r="E258" s="14"/>
      <c r="F258" s="14"/>
      <c r="G258" s="14"/>
      <c r="M258" s="14"/>
      <c r="N258" s="14"/>
    </row>
    <row r="259" spans="1:14" ht="12" customHeight="1">
      <c r="C259" s="118"/>
      <c r="D259" s="118"/>
      <c r="E259" s="118"/>
      <c r="F259" s="118"/>
      <c r="G259" s="118"/>
      <c r="H259" s="282" t="s">
        <v>8</v>
      </c>
      <c r="I259" s="282"/>
      <c r="J259" s="282"/>
      <c r="K259" s="289" t="s">
        <v>121</v>
      </c>
      <c r="L259" s="289"/>
      <c r="N259" s="4" t="s">
        <v>121</v>
      </c>
    </row>
    <row r="260" spans="1:14" ht="12" customHeight="1">
      <c r="C260" s="118"/>
      <c r="D260" s="118"/>
      <c r="E260" s="118"/>
      <c r="F260" s="118"/>
      <c r="G260" s="118"/>
      <c r="H260" s="284" t="s">
        <v>0</v>
      </c>
      <c r="I260" s="284"/>
      <c r="J260" s="284"/>
      <c r="K260" s="274" t="s">
        <v>0</v>
      </c>
      <c r="L260" s="274"/>
      <c r="N260" s="59" t="s">
        <v>0</v>
      </c>
    </row>
    <row r="261" spans="1:14" ht="12" customHeight="1">
      <c r="A261" s="9"/>
      <c r="C261" s="89" t="s">
        <v>9</v>
      </c>
      <c r="D261" s="119"/>
      <c r="E261" s="119"/>
      <c r="F261" s="119"/>
      <c r="G261" s="60"/>
      <c r="H261" s="65">
        <v>2021</v>
      </c>
      <c r="I261" s="67">
        <v>2020</v>
      </c>
      <c r="K261" s="65">
        <v>2021</v>
      </c>
      <c r="L261" s="67">
        <v>2020</v>
      </c>
      <c r="N261" s="56">
        <v>2020</v>
      </c>
    </row>
    <row r="262" spans="1:14" ht="12" customHeight="1">
      <c r="A262" s="9"/>
      <c r="C262" s="161" t="s">
        <v>244</v>
      </c>
      <c r="D262" s="60"/>
      <c r="E262" s="60"/>
      <c r="F262" s="60"/>
      <c r="G262" s="60"/>
      <c r="H262" s="100">
        <f>+'IS and OCI'!G19</f>
        <v>-26.525219909999976</v>
      </c>
      <c r="I262" s="100">
        <v>-21.575433350000026</v>
      </c>
      <c r="J262" s="100"/>
      <c r="K262" s="100">
        <f>+'IS and OCI'!K19</f>
        <v>-66.183986470000036</v>
      </c>
      <c r="L262" s="100">
        <v>-188.04128588720425</v>
      </c>
      <c r="M262" s="100"/>
      <c r="N262" s="100">
        <v>-188.04128588720425</v>
      </c>
    </row>
    <row r="263" spans="1:14" ht="12" customHeight="1">
      <c r="A263" s="9"/>
      <c r="C263" s="68" t="s">
        <v>151</v>
      </c>
      <c r="H263" s="103">
        <f>-'Note 1 table'!H8</f>
        <v>-36.100000000000023</v>
      </c>
      <c r="I263" s="103">
        <v>-34.899999999999977</v>
      </c>
      <c r="J263" s="103"/>
      <c r="K263" s="103">
        <f>-'Note 1 table'!H23</f>
        <v>-113.80000000000007</v>
      </c>
      <c r="L263" s="103">
        <v>83.899999999999977</v>
      </c>
      <c r="M263" s="103"/>
      <c r="N263" s="103">
        <v>83.899999999999977</v>
      </c>
    </row>
    <row r="264" spans="1:14" ht="12" customHeight="1">
      <c r="A264" s="9"/>
      <c r="C264" s="68" t="s">
        <v>152</v>
      </c>
      <c r="H264" s="103">
        <v>7.6252199100000002</v>
      </c>
      <c r="I264" s="103">
        <v>7.6754333500000014</v>
      </c>
      <c r="J264" s="103"/>
      <c r="K264" s="103">
        <v>5.5839864699999993</v>
      </c>
      <c r="L264" s="103">
        <v>38.741285887204306</v>
      </c>
      <c r="M264" s="103"/>
      <c r="N264" s="103">
        <v>38.741285887204306</v>
      </c>
    </row>
    <row r="265" spans="1:14" ht="12" customHeight="1">
      <c r="A265" s="9"/>
      <c r="C265" s="68" t="s">
        <v>14</v>
      </c>
      <c r="H265" s="103">
        <f>-'IS and OCI'!G14</f>
        <v>105.4</v>
      </c>
      <c r="I265" s="103">
        <v>124.4</v>
      </c>
      <c r="J265" s="103"/>
      <c r="K265" s="103">
        <f>-'IS and OCI'!K14</f>
        <v>379</v>
      </c>
      <c r="L265" s="103">
        <v>265.5</v>
      </c>
      <c r="M265" s="103"/>
      <c r="N265" s="103">
        <v>265.5</v>
      </c>
    </row>
    <row r="266" spans="1:14" ht="12" customHeight="1">
      <c r="A266" s="9"/>
      <c r="C266" s="68" t="s">
        <v>15</v>
      </c>
      <c r="H266" s="103">
        <v>30.7</v>
      </c>
      <c r="I266" s="103">
        <v>24</v>
      </c>
      <c r="J266" s="103"/>
      <c r="K266" s="103">
        <v>100.6</v>
      </c>
      <c r="L266" s="103">
        <v>89.2</v>
      </c>
      <c r="M266" s="103"/>
      <c r="N266" s="103">
        <v>89.2</v>
      </c>
    </row>
    <row r="267" spans="1:14" ht="12" customHeight="1">
      <c r="A267" s="9"/>
      <c r="C267" s="68" t="s">
        <v>256</v>
      </c>
      <c r="H267" s="103">
        <f>-'IS and OCI'!G16</f>
        <v>15</v>
      </c>
      <c r="I267" s="103">
        <v>30</v>
      </c>
      <c r="J267" s="103"/>
      <c r="K267" s="103">
        <f>-'IS and OCI'!K16</f>
        <v>15</v>
      </c>
      <c r="L267" s="103">
        <v>108.4</v>
      </c>
      <c r="M267" s="103"/>
      <c r="N267" s="103">
        <v>108.4</v>
      </c>
    </row>
    <row r="268" spans="1:14" ht="12" customHeight="1">
      <c r="C268" s="63" t="s">
        <v>259</v>
      </c>
      <c r="D268" s="16"/>
      <c r="E268" s="16"/>
      <c r="F268" s="16"/>
      <c r="H268" s="104">
        <f>SUM(H262:H267)</f>
        <v>96.100000000000009</v>
      </c>
      <c r="I268" s="104">
        <f>SUM(I262:I267)</f>
        <v>129.6</v>
      </c>
      <c r="J268" s="103"/>
      <c r="K268" s="104">
        <f>SUM(K262:K267)</f>
        <v>320.19999999999993</v>
      </c>
      <c r="L268" s="104">
        <f>SUM(L262:L267)</f>
        <v>397.70000000000005</v>
      </c>
      <c r="M268" s="103"/>
      <c r="N268" s="104">
        <f>SUM(N262:N267)</f>
        <v>397.70000000000005</v>
      </c>
    </row>
    <row r="269" spans="1:14" ht="12" customHeight="1">
      <c r="C269" s="68"/>
      <c r="H269" s="103"/>
      <c r="I269" s="103"/>
      <c r="J269" s="103"/>
      <c r="K269" s="103"/>
      <c r="L269" s="103"/>
      <c r="M269" s="103"/>
      <c r="N269" s="103"/>
    </row>
    <row r="270" spans="1:14" ht="12" customHeight="1">
      <c r="C270" s="161"/>
      <c r="H270" s="103"/>
      <c r="I270" s="103"/>
      <c r="J270" s="103"/>
      <c r="K270" s="103"/>
      <c r="L270" s="103"/>
      <c r="M270" s="103"/>
      <c r="N270" s="103"/>
    </row>
    <row r="271" spans="1:14" ht="12" customHeight="1" thickBot="1">
      <c r="C271" s="116" t="s">
        <v>241</v>
      </c>
      <c r="D271" s="14"/>
      <c r="E271" s="14"/>
      <c r="F271" s="14"/>
      <c r="G271" s="14"/>
      <c r="M271" s="14"/>
      <c r="N271" s="14"/>
    </row>
    <row r="272" spans="1:14" ht="12" customHeight="1">
      <c r="C272" s="118"/>
      <c r="D272" s="118"/>
      <c r="E272" s="118"/>
      <c r="F272" s="118"/>
      <c r="G272" s="118"/>
      <c r="H272" s="282" t="s">
        <v>8</v>
      </c>
      <c r="I272" s="282"/>
      <c r="J272" s="282"/>
      <c r="K272" s="289" t="s">
        <v>121</v>
      </c>
      <c r="L272" s="289"/>
      <c r="N272" s="4" t="s">
        <v>121</v>
      </c>
    </row>
    <row r="273" spans="2:14" ht="12" customHeight="1">
      <c r="C273" s="118"/>
      <c r="D273" s="118"/>
      <c r="E273" s="118"/>
      <c r="F273" s="118"/>
      <c r="G273" s="118"/>
      <c r="H273" s="284" t="s">
        <v>0</v>
      </c>
      <c r="I273" s="284"/>
      <c r="J273" s="284"/>
      <c r="K273" s="274" t="s">
        <v>0</v>
      </c>
      <c r="L273" s="274"/>
      <c r="N273" s="59" t="s">
        <v>0</v>
      </c>
    </row>
    <row r="274" spans="2:14" ht="12" customHeight="1">
      <c r="C274" s="89" t="s">
        <v>9</v>
      </c>
      <c r="D274" s="119"/>
      <c r="E274" s="119"/>
      <c r="F274" s="119"/>
      <c r="G274" s="60"/>
      <c r="H274" s="65">
        <v>2021</v>
      </c>
      <c r="I274" s="67">
        <v>2020</v>
      </c>
      <c r="K274" s="65">
        <v>2021</v>
      </c>
      <c r="L274" s="67">
        <v>2020</v>
      </c>
      <c r="N274" s="56">
        <v>2020</v>
      </c>
    </row>
    <row r="275" spans="2:14" ht="12" customHeight="1">
      <c r="C275" s="161" t="s">
        <v>244</v>
      </c>
      <c r="D275" s="1"/>
      <c r="E275" s="1"/>
      <c r="F275" s="1"/>
      <c r="G275" s="1"/>
      <c r="H275" s="100">
        <f>+'IS and OCI'!G19</f>
        <v>-26.525219909999976</v>
      </c>
      <c r="I275" s="100">
        <v>-21.575433350000026</v>
      </c>
      <c r="J275" s="100"/>
      <c r="K275" s="100">
        <f>+'IS and OCI'!K19</f>
        <v>-66.183986470000036</v>
      </c>
      <c r="L275" s="100">
        <v>-188.04128588720425</v>
      </c>
      <c r="M275" s="100"/>
      <c r="N275" s="100">
        <v>-188.04128588720425</v>
      </c>
    </row>
    <row r="276" spans="2:14" ht="12" customHeight="1">
      <c r="C276" s="68" t="s">
        <v>153</v>
      </c>
      <c r="H276" s="103">
        <f>-'Note 1 table'!H8</f>
        <v>-36.100000000000023</v>
      </c>
      <c r="I276" s="103">
        <v>-34.899999999999977</v>
      </c>
      <c r="J276" s="103"/>
      <c r="K276" s="103">
        <f>-'Note 1 table'!H23</f>
        <v>-113.80000000000007</v>
      </c>
      <c r="L276" s="103">
        <v>83.899999999999977</v>
      </c>
      <c r="M276" s="103"/>
      <c r="N276" s="103">
        <v>83.899999999999977</v>
      </c>
    </row>
    <row r="277" spans="2:14" ht="12" customHeight="1">
      <c r="C277" s="68" t="s">
        <v>16</v>
      </c>
      <c r="H277" s="103">
        <v>7.6252199100000002</v>
      </c>
      <c r="I277" s="103">
        <v>7.6754333500000014</v>
      </c>
      <c r="J277" s="103"/>
      <c r="K277" s="103">
        <v>5.5839864699999993</v>
      </c>
      <c r="L277" s="103">
        <v>38.741285887204306</v>
      </c>
      <c r="M277" s="103"/>
      <c r="N277" s="103">
        <v>38.741285887204306</v>
      </c>
    </row>
    <row r="278" spans="2:14" ht="12" customHeight="1">
      <c r="C278" s="68" t="s">
        <v>154</v>
      </c>
      <c r="H278" s="103">
        <f>-'Note 1 table'!H13</f>
        <v>29.4</v>
      </c>
      <c r="I278" s="103">
        <v>21</v>
      </c>
      <c r="J278" s="103"/>
      <c r="K278" s="103">
        <f>-'Note 1 table'!H28</f>
        <v>91.199999999999989</v>
      </c>
      <c r="L278" s="103">
        <v>-65.700000000000017</v>
      </c>
      <c r="M278" s="103"/>
      <c r="N278" s="103">
        <v>-65.700000000000017</v>
      </c>
    </row>
    <row r="279" spans="2:14" ht="12" customHeight="1">
      <c r="C279" s="68" t="s">
        <v>87</v>
      </c>
      <c r="H279" s="103">
        <f>-H46</f>
        <v>13.6</v>
      </c>
      <c r="I279" s="103">
        <v>18.2</v>
      </c>
      <c r="J279" s="103"/>
      <c r="K279" s="103">
        <f>-K46</f>
        <v>13.6</v>
      </c>
      <c r="L279" s="103">
        <v>34.9</v>
      </c>
      <c r="M279" s="103"/>
      <c r="N279" s="103">
        <v>34.9</v>
      </c>
    </row>
    <row r="280" spans="2:14" ht="12" customHeight="1">
      <c r="C280" s="68" t="s">
        <v>256</v>
      </c>
      <c r="H280" s="103">
        <f>-'IS and OCI'!G16</f>
        <v>15</v>
      </c>
      <c r="I280" s="103">
        <v>30</v>
      </c>
      <c r="J280" s="103"/>
      <c r="K280" s="103">
        <f>-'IS and OCI'!K16</f>
        <v>15</v>
      </c>
      <c r="L280" s="103">
        <v>108.4</v>
      </c>
      <c r="M280" s="103"/>
      <c r="N280" s="103">
        <v>108.4</v>
      </c>
    </row>
    <row r="281" spans="2:14" ht="12" customHeight="1">
      <c r="C281" s="63" t="s">
        <v>28</v>
      </c>
      <c r="D281" s="16"/>
      <c r="E281" s="16"/>
      <c r="F281" s="16"/>
      <c r="H281" s="104">
        <f>SUM(H275:H280)</f>
        <v>2.9999999999999982</v>
      </c>
      <c r="I281" s="104">
        <f>SUM(I275:I280)</f>
        <v>20.399999999999995</v>
      </c>
      <c r="J281" s="103"/>
      <c r="K281" s="104">
        <f>SUM(K275:K280)</f>
        <v>-54.600000000000108</v>
      </c>
      <c r="L281" s="104">
        <f>SUM(L275:L280)</f>
        <v>12.200000000000017</v>
      </c>
      <c r="M281" s="103"/>
      <c r="N281" s="104">
        <f>SUM(N275:N280)</f>
        <v>12.200000000000017</v>
      </c>
    </row>
    <row r="282" spans="2:14" ht="12" customHeight="1">
      <c r="H282" s="103"/>
      <c r="I282" s="103"/>
      <c r="J282" s="103"/>
      <c r="K282" s="103"/>
      <c r="L282" s="103"/>
      <c r="M282" s="103"/>
      <c r="N282" s="103"/>
    </row>
    <row r="283" spans="2:14" ht="12" customHeight="1">
      <c r="H283" s="103"/>
      <c r="I283" s="103"/>
      <c r="J283" s="103"/>
      <c r="K283" s="103"/>
      <c r="L283" s="103"/>
      <c r="M283" s="103"/>
      <c r="N283" s="103"/>
    </row>
    <row r="284" spans="2:14" ht="12" customHeight="1">
      <c r="B284" s="201" t="s">
        <v>260</v>
      </c>
      <c r="H284" s="103"/>
      <c r="I284" s="103"/>
      <c r="J284" s="103"/>
      <c r="K284" s="103"/>
      <c r="L284" s="103"/>
      <c r="M284" s="103"/>
      <c r="N284" s="103"/>
    </row>
    <row r="285" spans="2:14" ht="12" customHeight="1">
      <c r="C285" s="205" t="s">
        <v>261</v>
      </c>
      <c r="H285" s="103"/>
      <c r="I285" s="103"/>
      <c r="J285" s="103"/>
      <c r="K285" s="103"/>
      <c r="L285" s="103"/>
      <c r="M285" s="103"/>
      <c r="N285" s="103"/>
    </row>
    <row r="286" spans="2:14" ht="12" customHeight="1">
      <c r="H286" s="103"/>
      <c r="I286" s="103"/>
      <c r="J286" s="103"/>
      <c r="K286" s="103"/>
      <c r="L286" s="103"/>
      <c r="M286" s="103"/>
      <c r="N286" s="103"/>
    </row>
    <row r="287" spans="2:14" ht="12" customHeight="1">
      <c r="H287" s="103"/>
      <c r="I287" s="103"/>
      <c r="J287" s="103"/>
      <c r="K287" s="103"/>
      <c r="L287" s="103"/>
      <c r="M287" s="103"/>
      <c r="N287" s="103"/>
    </row>
    <row r="288" spans="2:14" ht="12" customHeight="1"/>
  </sheetData>
  <mergeCells count="66">
    <mergeCell ref="H12:J12"/>
    <mergeCell ref="K12:L12"/>
    <mergeCell ref="H11:J11"/>
    <mergeCell ref="K11:L11"/>
    <mergeCell ref="H67:J67"/>
    <mergeCell ref="K67:L67"/>
    <mergeCell ref="H24:J24"/>
    <mergeCell ref="K24:L24"/>
    <mergeCell ref="H25:J25"/>
    <mergeCell ref="H39:J39"/>
    <mergeCell ref="H55:J55"/>
    <mergeCell ref="K25:L25"/>
    <mergeCell ref="H40:J40"/>
    <mergeCell ref="K40:L40"/>
    <mergeCell ref="K39:L39"/>
    <mergeCell ref="K56:L56"/>
    <mergeCell ref="K180:L180"/>
    <mergeCell ref="K201:L201"/>
    <mergeCell ref="H77:J77"/>
    <mergeCell ref="K77:L77"/>
    <mergeCell ref="H68:J68"/>
    <mergeCell ref="K68:L68"/>
    <mergeCell ref="H157:J157"/>
    <mergeCell ref="H158:J158"/>
    <mergeCell ref="H92:J92"/>
    <mergeCell ref="K92:L92"/>
    <mergeCell ref="H93:J93"/>
    <mergeCell ref="K93:L93"/>
    <mergeCell ref="C62:N63"/>
    <mergeCell ref="C173:L174"/>
    <mergeCell ref="K129:L129"/>
    <mergeCell ref="K142:L142"/>
    <mergeCell ref="K158:L158"/>
    <mergeCell ref="H129:J129"/>
    <mergeCell ref="K211:L211"/>
    <mergeCell ref="H273:J273"/>
    <mergeCell ref="K273:L273"/>
    <mergeCell ref="H243:J243"/>
    <mergeCell ref="K243:L243"/>
    <mergeCell ref="H259:J259"/>
    <mergeCell ref="K259:L259"/>
    <mergeCell ref="H260:J260"/>
    <mergeCell ref="K260:L260"/>
    <mergeCell ref="H272:J272"/>
    <mergeCell ref="K272:L272"/>
    <mergeCell ref="H228:J228"/>
    <mergeCell ref="K228:L228"/>
    <mergeCell ref="H229:J229"/>
    <mergeCell ref="K229:L229"/>
    <mergeCell ref="H242:J242"/>
    <mergeCell ref="K242:L242"/>
    <mergeCell ref="K55:L55"/>
    <mergeCell ref="K157:L157"/>
    <mergeCell ref="H119:J119"/>
    <mergeCell ref="K119:L119"/>
    <mergeCell ref="H128:J128"/>
    <mergeCell ref="K128:L128"/>
    <mergeCell ref="H104:J104"/>
    <mergeCell ref="K104:L104"/>
    <mergeCell ref="H105:J105"/>
    <mergeCell ref="K105:L105"/>
    <mergeCell ref="H118:J118"/>
    <mergeCell ref="K118:L118"/>
    <mergeCell ref="H78:J78"/>
    <mergeCell ref="K78:L78"/>
    <mergeCell ref="H56:J5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1"/>
  <dimension ref="C2:M200"/>
  <sheetViews>
    <sheetView showGridLines="0" workbookViewId="0">
      <selection activeCell="N35" sqref="N35"/>
    </sheetView>
  </sheetViews>
  <sheetFormatPr defaultRowHeight="15"/>
  <cols>
    <col min="3" max="3" width="62.7109375" customWidth="1"/>
    <col min="4" max="4" width="1.7109375" customWidth="1"/>
    <col min="5" max="6" width="10.7109375" customWidth="1"/>
    <col min="7" max="7" width="1.7109375" customWidth="1"/>
    <col min="8" max="9" width="10.7109375" customWidth="1"/>
    <col min="10" max="10" width="1.7109375" customWidth="1"/>
    <col min="11" max="12" width="10.7109375" customWidth="1"/>
  </cols>
  <sheetData>
    <row r="2" spans="3:13">
      <c r="C2" s="3" t="s">
        <v>257</v>
      </c>
    </row>
    <row r="3" spans="3:13">
      <c r="C3" s="3"/>
    </row>
    <row r="4" spans="3:13">
      <c r="C4" s="3"/>
    </row>
    <row r="5" spans="3:13">
      <c r="C5" s="3"/>
    </row>
    <row r="6" spans="3:13" ht="18.75">
      <c r="C6" s="271" t="s">
        <v>7</v>
      </c>
      <c r="D6" s="271"/>
      <c r="E6" s="271"/>
      <c r="F6" s="271"/>
      <c r="G6" s="271"/>
      <c r="H6" s="271"/>
      <c r="I6" s="271"/>
      <c r="J6" s="271"/>
      <c r="K6" s="271"/>
      <c r="L6" s="271"/>
      <c r="M6" s="240"/>
    </row>
    <row r="7" spans="3:13" ht="15.75" thickBot="1">
      <c r="C7" s="14"/>
      <c r="D7" s="14"/>
      <c r="E7" s="14"/>
      <c r="F7" s="14"/>
    </row>
    <row r="8" spans="3:13">
      <c r="E8" s="283" t="s">
        <v>8</v>
      </c>
      <c r="F8" s="283"/>
      <c r="G8" s="282"/>
      <c r="H8" s="282"/>
      <c r="I8" s="282"/>
      <c r="J8" s="282"/>
      <c r="K8" s="282"/>
      <c r="L8" s="282"/>
    </row>
    <row r="9" spans="3:13">
      <c r="E9" s="284" t="s">
        <v>0</v>
      </c>
      <c r="F9" s="284"/>
      <c r="G9" s="284"/>
      <c r="H9" s="284"/>
      <c r="I9" s="284"/>
      <c r="J9" s="284"/>
      <c r="K9" s="284"/>
      <c r="L9" s="284"/>
    </row>
    <row r="10" spans="3:13">
      <c r="E10" s="109">
        <v>2021</v>
      </c>
      <c r="F10" s="109">
        <v>2020</v>
      </c>
      <c r="G10" s="6"/>
      <c r="H10" s="109">
        <v>2021</v>
      </c>
      <c r="I10" s="109">
        <v>2020</v>
      </c>
      <c r="K10" s="109">
        <v>2021</v>
      </c>
      <c r="L10" s="109">
        <v>2020</v>
      </c>
    </row>
    <row r="11" spans="3:13">
      <c r="E11" s="278" t="s">
        <v>80</v>
      </c>
      <c r="F11" s="278"/>
      <c r="G11" s="238"/>
      <c r="H11" s="280" t="s">
        <v>81</v>
      </c>
      <c r="I11" s="280"/>
      <c r="K11" s="280" t="s">
        <v>82</v>
      </c>
      <c r="L11" s="280"/>
    </row>
    <row r="12" spans="3:13">
      <c r="C12" s="89" t="s">
        <v>9</v>
      </c>
      <c r="E12" s="279"/>
      <c r="F12" s="279"/>
      <c r="G12" s="111"/>
      <c r="H12" s="281"/>
      <c r="I12" s="281"/>
      <c r="K12" s="281"/>
      <c r="L12" s="281"/>
    </row>
    <row r="14" spans="3:13">
      <c r="C14" s="29" t="s">
        <v>263</v>
      </c>
      <c r="E14" s="31">
        <f>+K14-H14</f>
        <v>174.3</v>
      </c>
      <c r="F14" s="31">
        <f>+L14-I14</f>
        <v>172.8</v>
      </c>
      <c r="H14" s="31">
        <f>+'Note 1 table'!H8</f>
        <v>36.100000000000023</v>
      </c>
      <c r="I14" s="31">
        <f>+'Note 1 table'!I8</f>
        <v>34.899999999999977</v>
      </c>
      <c r="K14" s="31">
        <f>+'IS and OCI'!G9</f>
        <v>210.40000000000003</v>
      </c>
      <c r="L14" s="31">
        <f>+'IS and OCI'!I9</f>
        <v>207.7</v>
      </c>
    </row>
    <row r="15" spans="3:13">
      <c r="C15" s="30"/>
      <c r="E15" s="220"/>
      <c r="F15" s="220"/>
      <c r="H15" s="220"/>
      <c r="I15" s="220"/>
      <c r="K15" s="220"/>
      <c r="L15" s="220"/>
    </row>
    <row r="16" spans="3:13">
      <c r="C16" s="36" t="s">
        <v>11</v>
      </c>
      <c r="E16" s="37">
        <f t="shared" ref="E16:E22" si="0">+K16-H16</f>
        <v>-68</v>
      </c>
      <c r="F16" s="37">
        <f t="shared" ref="F16:F22" si="1">+L16-I16</f>
        <v>-32.1</v>
      </c>
      <c r="H16" s="37">
        <v>0</v>
      </c>
      <c r="I16" s="37">
        <v>0</v>
      </c>
      <c r="K16" s="37">
        <f>+'IS and OCI'!G11</f>
        <v>-68</v>
      </c>
      <c r="L16" s="37">
        <f>+'IS and OCI'!I11</f>
        <v>-32.1</v>
      </c>
    </row>
    <row r="17" spans="3:12">
      <c r="C17" s="36" t="s">
        <v>12</v>
      </c>
      <c r="E17" s="37">
        <f t="shared" si="0"/>
        <v>-1.9</v>
      </c>
      <c r="F17" s="37">
        <f t="shared" si="1"/>
        <v>-1.3</v>
      </c>
      <c r="H17" s="37">
        <v>0</v>
      </c>
      <c r="I17" s="37">
        <v>0</v>
      </c>
      <c r="K17" s="37">
        <f>+'IS and OCI'!G12</f>
        <v>-1.9</v>
      </c>
      <c r="L17" s="37">
        <f>+'IS and OCI'!I12</f>
        <v>-1.3</v>
      </c>
    </row>
    <row r="18" spans="3:12">
      <c r="C18" s="30" t="s">
        <v>13</v>
      </c>
      <c r="E18" s="37">
        <f t="shared" si="0"/>
        <v>-8.3000000000000007</v>
      </c>
      <c r="F18" s="37">
        <f t="shared" si="1"/>
        <v>-9.8000000000000007</v>
      </c>
      <c r="H18" s="37">
        <v>0</v>
      </c>
      <c r="I18" s="37">
        <v>0</v>
      </c>
      <c r="K18" s="37">
        <f>+'IS and OCI'!G13</f>
        <v>-8.3000000000000007</v>
      </c>
      <c r="L18" s="37">
        <f>+'IS and OCI'!I13</f>
        <v>-9.8000000000000007</v>
      </c>
    </row>
    <row r="19" spans="3:12">
      <c r="C19" s="36" t="s">
        <v>14</v>
      </c>
      <c r="E19" s="37">
        <f t="shared" si="0"/>
        <v>-62.400000000000006</v>
      </c>
      <c r="F19" s="37">
        <f t="shared" si="1"/>
        <v>-85.200000000000017</v>
      </c>
      <c r="H19" s="37">
        <f>(+'Note 1 table'!H13-Notes!H279)</f>
        <v>-43</v>
      </c>
      <c r="I19" s="37">
        <f>('Note 1 table'!I13-Notes!I279)</f>
        <v>-39.199999999999989</v>
      </c>
      <c r="K19" s="37">
        <f>+'IS and OCI'!G14</f>
        <v>-105.4</v>
      </c>
      <c r="L19" s="37">
        <f>+'IS and OCI'!I14</f>
        <v>-124.4</v>
      </c>
    </row>
    <row r="20" spans="3:12">
      <c r="C20" s="36" t="s">
        <v>252</v>
      </c>
      <c r="E20" s="37">
        <f t="shared" si="0"/>
        <v>-30.7</v>
      </c>
      <c r="F20" s="37">
        <f t="shared" si="1"/>
        <v>-24</v>
      </c>
      <c r="H20" s="37">
        <v>0</v>
      </c>
      <c r="I20" s="37">
        <v>0</v>
      </c>
      <c r="K20" s="37">
        <f>+'IS and OCI'!G15</f>
        <v>-30.7</v>
      </c>
      <c r="L20" s="37">
        <f>+'IS and OCI'!I15</f>
        <v>-24</v>
      </c>
    </row>
    <row r="21" spans="3:12">
      <c r="C21" s="36" t="s">
        <v>253</v>
      </c>
      <c r="E21" s="37">
        <f t="shared" si="0"/>
        <v>-15</v>
      </c>
      <c r="F21" s="37">
        <f t="shared" si="1"/>
        <v>-30</v>
      </c>
      <c r="H21" s="37">
        <v>0</v>
      </c>
      <c r="I21" s="37">
        <v>0</v>
      </c>
      <c r="K21" s="37">
        <f>+'IS and OCI'!G16</f>
        <v>-15</v>
      </c>
      <c r="L21" s="37">
        <f>+'IS and OCI'!I16</f>
        <v>-30</v>
      </c>
    </row>
    <row r="22" spans="3:12">
      <c r="C22" s="36" t="s">
        <v>16</v>
      </c>
      <c r="E22" s="37">
        <f t="shared" si="0"/>
        <v>-7.6252199100000002</v>
      </c>
      <c r="F22" s="37">
        <f t="shared" si="1"/>
        <v>-7.6754333500000014</v>
      </c>
      <c r="H22" s="37">
        <v>0</v>
      </c>
      <c r="I22" s="37">
        <v>0</v>
      </c>
      <c r="K22" s="37">
        <f>+'IS and OCI'!G17</f>
        <v>-7.6252199100000002</v>
      </c>
      <c r="L22" s="37">
        <f>+'IS and OCI'!I17</f>
        <v>-7.6754333500000014</v>
      </c>
    </row>
    <row r="23" spans="3:12">
      <c r="C23" s="39" t="s">
        <v>17</v>
      </c>
      <c r="E23" s="40">
        <f>SUM(E16:E22)</f>
        <v>-193.92521991000001</v>
      </c>
      <c r="F23" s="40">
        <f>SUM(F16:F22)</f>
        <v>-190.07543335000003</v>
      </c>
      <c r="H23" s="40">
        <f>SUM(H16:H22)</f>
        <v>-43</v>
      </c>
      <c r="I23" s="40">
        <f>SUM(I16:I22)</f>
        <v>-39.199999999999989</v>
      </c>
      <c r="K23" s="40">
        <f>SUM(K16:K22)</f>
        <v>-236.92521991000001</v>
      </c>
      <c r="L23" s="40">
        <f>'IS and OCI'!I18</f>
        <v>-229.27543335000001</v>
      </c>
    </row>
    <row r="24" spans="3:12">
      <c r="C24" s="30" t="s">
        <v>207</v>
      </c>
      <c r="E24" s="35">
        <f>+K24-H24</f>
        <v>-19.625219909999998</v>
      </c>
      <c r="F24" s="35">
        <f>+L24-I24</f>
        <v>-17.275433350000014</v>
      </c>
      <c r="H24" s="35">
        <f>+H23+H14</f>
        <v>-6.8999999999999773</v>
      </c>
      <c r="I24" s="35">
        <f>+I23+I14</f>
        <v>-4.3000000000000114</v>
      </c>
      <c r="K24" s="35">
        <f>+K23+K14</f>
        <v>-26.525219909999976</v>
      </c>
      <c r="L24" s="35">
        <f>+L23+L14</f>
        <v>-21.575433350000026</v>
      </c>
    </row>
    <row r="25" spans="3:12">
      <c r="C25" s="34" t="s">
        <v>18</v>
      </c>
      <c r="E25" s="35">
        <f t="shared" ref="E25:E27" si="2">+K25-H25</f>
        <v>2.4</v>
      </c>
      <c r="F25" s="35">
        <f t="shared" ref="F25:F27" si="3">+L25-I25</f>
        <v>-3.2</v>
      </c>
      <c r="H25" s="35">
        <v>0</v>
      </c>
      <c r="I25" s="35">
        <v>0</v>
      </c>
      <c r="K25" s="35">
        <f>+'IS and OCI'!G20</f>
        <v>2.4</v>
      </c>
      <c r="L25" s="35">
        <f>+'IS and OCI'!I20</f>
        <v>-3.2</v>
      </c>
    </row>
    <row r="26" spans="3:12">
      <c r="C26" s="30" t="s">
        <v>19</v>
      </c>
      <c r="E26" s="35">
        <f t="shared" si="2"/>
        <v>-25.4</v>
      </c>
      <c r="F26" s="35">
        <f t="shared" si="3"/>
        <v>-20.5</v>
      </c>
      <c r="H26" s="35">
        <v>0</v>
      </c>
      <c r="I26" s="35">
        <v>0</v>
      </c>
      <c r="K26" s="35">
        <f>+'IS and OCI'!G21</f>
        <v>-25.4</v>
      </c>
      <c r="L26" s="35">
        <f>+'IS and OCI'!I21</f>
        <v>-20.5</v>
      </c>
    </row>
    <row r="27" spans="3:12">
      <c r="C27" s="29" t="s">
        <v>20</v>
      </c>
      <c r="E27" s="31">
        <f t="shared" si="2"/>
        <v>4.5</v>
      </c>
      <c r="F27" s="31">
        <f t="shared" si="3"/>
        <v>-7.6</v>
      </c>
      <c r="H27" s="31">
        <v>0</v>
      </c>
      <c r="I27" s="31">
        <v>0</v>
      </c>
      <c r="K27" s="31">
        <f>+'IS and OCI'!G22</f>
        <v>4.5</v>
      </c>
      <c r="L27" s="31">
        <f>+'IS and OCI'!I22</f>
        <v>-7.6</v>
      </c>
    </row>
    <row r="28" spans="3:12">
      <c r="C28" s="36" t="s">
        <v>208</v>
      </c>
      <c r="E28" s="37">
        <f>SUM(E24:E27)</f>
        <v>-38.125219909999998</v>
      </c>
      <c r="F28" s="37">
        <f>SUM(F24:F27)</f>
        <v>-48.575433350000019</v>
      </c>
      <c r="H28" s="37">
        <f>SUM(H24:H27)</f>
        <v>-6.8999999999999773</v>
      </c>
      <c r="I28" s="37">
        <f>SUM(I24:I27)</f>
        <v>-4.3000000000000114</v>
      </c>
      <c r="K28" s="37">
        <f>SUM(K24:K27)</f>
        <v>-45.025219909999976</v>
      </c>
      <c r="L28" s="37">
        <f>SUM(L24:L27)</f>
        <v>-52.87543335000003</v>
      </c>
    </row>
    <row r="29" spans="3:12">
      <c r="C29" s="29" t="s">
        <v>22</v>
      </c>
      <c r="E29" s="37">
        <f t="shared" ref="E29" si="4">+K29-H29</f>
        <v>-8.5</v>
      </c>
      <c r="F29" s="37">
        <f t="shared" ref="F29" si="5">+L29-I29</f>
        <v>-7.4</v>
      </c>
      <c r="H29" s="37">
        <v>0</v>
      </c>
      <c r="I29" s="37">
        <v>0</v>
      </c>
      <c r="K29" s="37">
        <f>+'IS and OCI'!G24</f>
        <v>-8.5</v>
      </c>
      <c r="L29" s="37">
        <f>+'IS and OCI'!I24</f>
        <v>-7.4</v>
      </c>
    </row>
    <row r="30" spans="3:12">
      <c r="C30" s="232" t="s">
        <v>23</v>
      </c>
      <c r="E30" s="233">
        <f>SUM(E28:E29)</f>
        <v>-46.625219909999998</v>
      </c>
      <c r="F30" s="233">
        <f>SUM(F28:F29)</f>
        <v>-55.975433350000017</v>
      </c>
      <c r="H30" s="233">
        <f>SUM(H28:H29)</f>
        <v>-6.8999999999999773</v>
      </c>
      <c r="I30" s="233">
        <f>SUM(I28:I29)</f>
        <v>-4.3000000000000114</v>
      </c>
      <c r="K30" s="233">
        <f>SUM(K28:K29)</f>
        <v>-53.525219909999976</v>
      </c>
      <c r="L30" s="233">
        <f>SUM(L28:L29)</f>
        <v>-60.275433350000029</v>
      </c>
    </row>
    <row r="31" spans="3:12">
      <c r="C31" s="42"/>
      <c r="E31" s="45"/>
      <c r="F31" s="45"/>
      <c r="H31" s="45"/>
      <c r="I31" s="45"/>
      <c r="K31" s="45"/>
      <c r="L31" s="45"/>
    </row>
    <row r="32" spans="3:12">
      <c r="C32" s="46" t="s">
        <v>24</v>
      </c>
      <c r="E32" s="37"/>
      <c r="F32" s="37"/>
      <c r="H32" s="37"/>
      <c r="I32" s="37"/>
      <c r="K32" s="37"/>
      <c r="L32" s="37"/>
    </row>
    <row r="33" spans="3:12">
      <c r="C33" s="36" t="s">
        <v>25</v>
      </c>
      <c r="E33" s="37">
        <f t="shared" ref="E33:E34" si="6">+K33-H33</f>
        <v>-1.4577389999999999</v>
      </c>
      <c r="F33" s="37">
        <f t="shared" ref="F33:F34" si="7">+L33-I33</f>
        <v>1.8000000000000007</v>
      </c>
      <c r="H33" s="37">
        <v>0</v>
      </c>
      <c r="I33" s="37">
        <v>0</v>
      </c>
      <c r="K33" s="37">
        <f>+'IS and OCI'!G28</f>
        <v>-1.4577389999999999</v>
      </c>
      <c r="L33" s="37">
        <f>+'IS and OCI'!I28</f>
        <v>1.8000000000000007</v>
      </c>
    </row>
    <row r="34" spans="3:12">
      <c r="C34" s="36" t="s">
        <v>26</v>
      </c>
      <c r="E34" s="37">
        <f t="shared" si="6"/>
        <v>1.5946579999999999</v>
      </c>
      <c r="F34" s="37">
        <f t="shared" si="7"/>
        <v>0.89999999999999991</v>
      </c>
      <c r="H34" s="37">
        <v>0</v>
      </c>
      <c r="I34" s="37">
        <v>0</v>
      </c>
      <c r="K34" s="37">
        <f>+'IS and OCI'!G29</f>
        <v>1.5946579999999999</v>
      </c>
      <c r="L34" s="37">
        <f>+'IS and OCI'!I29</f>
        <v>0.89999999999999991</v>
      </c>
    </row>
    <row r="35" spans="3:12">
      <c r="C35" s="47" t="s">
        <v>183</v>
      </c>
      <c r="E35" s="40">
        <f>SUM(E33:E34)</f>
        <v>0.13691900000000001</v>
      </c>
      <c r="F35" s="40">
        <f>SUM(F33:F34)</f>
        <v>2.7000000000000006</v>
      </c>
      <c r="H35" s="40">
        <f>SUM(H33:H34)</f>
        <v>0</v>
      </c>
      <c r="I35" s="40">
        <f>SUM(I33:I34)</f>
        <v>0</v>
      </c>
      <c r="K35" s="40">
        <f>SUM(K33:K34)</f>
        <v>0.13691900000000001</v>
      </c>
      <c r="L35" s="40">
        <f>SUM(L33:L34)</f>
        <v>2.7000000000000006</v>
      </c>
    </row>
    <row r="36" spans="3:12">
      <c r="C36" s="232" t="s">
        <v>184</v>
      </c>
      <c r="E36" s="233">
        <f>+E35+E30</f>
        <v>-46.48830091</v>
      </c>
      <c r="F36" s="233">
        <f>+F35+F30</f>
        <v>-53.275433350000014</v>
      </c>
      <c r="H36" s="233">
        <f>+H35+H30</f>
        <v>-6.8999999999999773</v>
      </c>
      <c r="I36" s="233">
        <f>+I35+I30</f>
        <v>-4.3000000000000114</v>
      </c>
      <c r="K36" s="233">
        <f>+K35+K30</f>
        <v>-53.388300909999977</v>
      </c>
      <c r="L36" s="233">
        <f>+L35+L30</f>
        <v>-57.575433350000026</v>
      </c>
    </row>
    <row r="37" spans="3:12">
      <c r="C37" s="42"/>
      <c r="E37" s="145"/>
      <c r="F37" s="145"/>
      <c r="H37" s="145"/>
      <c r="I37" s="145"/>
      <c r="K37" s="145"/>
      <c r="L37" s="145"/>
    </row>
    <row r="38" spans="3:12" ht="15.75" thickBot="1">
      <c r="C38" s="14"/>
      <c r="D38" s="14"/>
      <c r="E38" s="14"/>
      <c r="F38" s="14"/>
    </row>
    <row r="39" spans="3:12">
      <c r="E39" s="283" t="s">
        <v>121</v>
      </c>
      <c r="F39" s="283"/>
      <c r="G39" s="282"/>
      <c r="H39" s="282"/>
      <c r="I39" s="282"/>
      <c r="J39" s="282"/>
      <c r="K39" s="282"/>
      <c r="L39" s="282"/>
    </row>
    <row r="40" spans="3:12">
      <c r="E40" s="284" t="s">
        <v>0</v>
      </c>
      <c r="F40" s="284"/>
      <c r="G40" s="284"/>
      <c r="H40" s="284"/>
      <c r="I40" s="284"/>
      <c r="J40" s="284"/>
      <c r="K40" s="284"/>
      <c r="L40" s="284"/>
    </row>
    <row r="41" spans="3:12">
      <c r="E41" s="109">
        <v>2021</v>
      </c>
      <c r="F41" s="109">
        <v>2020</v>
      </c>
      <c r="G41" s="6"/>
      <c r="H41" s="109">
        <v>2021</v>
      </c>
      <c r="I41" s="109">
        <v>2020</v>
      </c>
      <c r="K41" s="109">
        <v>2021</v>
      </c>
      <c r="L41" s="109">
        <v>2020</v>
      </c>
    </row>
    <row r="42" spans="3:12">
      <c r="E42" s="278" t="s">
        <v>80</v>
      </c>
      <c r="F42" s="278"/>
      <c r="G42" s="242"/>
      <c r="H42" s="280" t="s">
        <v>81</v>
      </c>
      <c r="I42" s="280"/>
      <c r="K42" s="280" t="s">
        <v>82</v>
      </c>
      <c r="L42" s="280"/>
    </row>
    <row r="43" spans="3:12">
      <c r="C43" s="89" t="s">
        <v>9</v>
      </c>
      <c r="E43" s="279"/>
      <c r="F43" s="279"/>
      <c r="G43" s="111"/>
      <c r="H43" s="281"/>
      <c r="I43" s="281"/>
      <c r="K43" s="281"/>
      <c r="L43" s="281"/>
    </row>
    <row r="45" spans="3:12">
      <c r="C45" s="29" t="s">
        <v>263</v>
      </c>
      <c r="E45" s="31">
        <f>+K45-H45</f>
        <v>589.99999999999989</v>
      </c>
      <c r="F45" s="31">
        <f>+L45-I45</f>
        <v>595.9</v>
      </c>
      <c r="H45" s="31">
        <f>'Note 1 table'!H23</f>
        <v>113.80000000000007</v>
      </c>
      <c r="I45" s="31">
        <f>'Note 1 table'!I23</f>
        <v>-83.899999999999977</v>
      </c>
      <c r="K45" s="31">
        <f>'IS and OCI'!K9</f>
        <v>703.8</v>
      </c>
      <c r="L45" s="31">
        <f>'IS and OCI'!M9</f>
        <v>512</v>
      </c>
    </row>
    <row r="46" spans="3:12">
      <c r="C46" s="30"/>
      <c r="E46" s="220"/>
      <c r="F46" s="220"/>
      <c r="H46" s="220"/>
      <c r="I46" s="220"/>
      <c r="K46" s="220"/>
      <c r="L46" s="220"/>
    </row>
    <row r="47" spans="3:12">
      <c r="C47" s="36" t="s">
        <v>11</v>
      </c>
      <c r="E47" s="37">
        <f t="shared" ref="E47:E53" si="8">+K47-H47</f>
        <v>-227.2</v>
      </c>
      <c r="F47" s="37">
        <f t="shared" ref="F47:F53" si="9">+L47-I47</f>
        <v>-150.30000000000001</v>
      </c>
      <c r="H47" s="37">
        <v>0</v>
      </c>
      <c r="I47" s="37">
        <v>0</v>
      </c>
      <c r="K47" s="37">
        <f>'IS and OCI'!K11</f>
        <v>-227.2</v>
      </c>
      <c r="L47" s="37">
        <f>'IS and OCI'!M11</f>
        <v>-150.30000000000001</v>
      </c>
    </row>
    <row r="48" spans="3:12">
      <c r="C48" s="36" t="s">
        <v>12</v>
      </c>
      <c r="E48" s="37">
        <f t="shared" si="8"/>
        <v>-6.5</v>
      </c>
      <c r="F48" s="37">
        <f t="shared" si="9"/>
        <v>-8.6999999999999993</v>
      </c>
      <c r="H48" s="37">
        <v>0</v>
      </c>
      <c r="I48" s="37">
        <v>0</v>
      </c>
      <c r="K48" s="37">
        <f>'IS and OCI'!K12</f>
        <v>-6.5</v>
      </c>
      <c r="L48" s="37">
        <f>'IS and OCI'!M12</f>
        <v>-8.6999999999999993</v>
      </c>
    </row>
    <row r="49" spans="3:12">
      <c r="C49" s="30" t="s">
        <v>13</v>
      </c>
      <c r="E49" s="37">
        <f t="shared" si="8"/>
        <v>-36.1</v>
      </c>
      <c r="F49" s="37">
        <f t="shared" si="9"/>
        <v>-39.200000000000003</v>
      </c>
      <c r="H49" s="37">
        <v>0</v>
      </c>
      <c r="I49" s="37">
        <v>0</v>
      </c>
      <c r="K49" s="37">
        <f>'IS and OCI'!K13</f>
        <v>-36.1</v>
      </c>
      <c r="L49" s="37">
        <f>'IS and OCI'!M13</f>
        <v>-39.200000000000003</v>
      </c>
    </row>
    <row r="50" spans="3:12">
      <c r="C50" s="36" t="s">
        <v>14</v>
      </c>
      <c r="E50" s="37">
        <f t="shared" si="8"/>
        <v>-274.20000000000005</v>
      </c>
      <c r="F50" s="37">
        <f t="shared" si="9"/>
        <v>-296.3</v>
      </c>
      <c r="H50" s="37">
        <f>'Note 1 table'!H28-Notes!K279</f>
        <v>-104.79999999999998</v>
      </c>
      <c r="I50" s="37">
        <f>'Note 1 table'!I28-Notes!L279</f>
        <v>30.800000000000018</v>
      </c>
      <c r="K50" s="37">
        <f>'IS and OCI'!K14</f>
        <v>-379</v>
      </c>
      <c r="L50" s="37">
        <f>'IS and OCI'!M14</f>
        <v>-265.5</v>
      </c>
    </row>
    <row r="51" spans="3:12">
      <c r="C51" s="36" t="s">
        <v>252</v>
      </c>
      <c r="E51" s="37">
        <f t="shared" si="8"/>
        <v>-100.6</v>
      </c>
      <c r="F51" s="37">
        <f t="shared" si="9"/>
        <v>-89.2</v>
      </c>
      <c r="H51" s="37">
        <v>0</v>
      </c>
      <c r="I51" s="37">
        <v>0</v>
      </c>
      <c r="K51" s="37">
        <f>'IS and OCI'!K15</f>
        <v>-100.6</v>
      </c>
      <c r="L51" s="37">
        <f>'IS and OCI'!M15</f>
        <v>-89.2</v>
      </c>
    </row>
    <row r="52" spans="3:12">
      <c r="C52" s="36" t="s">
        <v>253</v>
      </c>
      <c r="E52" s="37">
        <f t="shared" si="8"/>
        <v>-15</v>
      </c>
      <c r="F52" s="37">
        <f t="shared" si="9"/>
        <v>-108.4</v>
      </c>
      <c r="H52" s="37">
        <v>0</v>
      </c>
      <c r="I52" s="37">
        <v>0</v>
      </c>
      <c r="K52" s="37">
        <f>'IS and OCI'!K16</f>
        <v>-15</v>
      </c>
      <c r="L52" s="37">
        <f>'IS and OCI'!M16</f>
        <v>-108.4</v>
      </c>
    </row>
    <row r="53" spans="3:12">
      <c r="C53" s="36" t="s">
        <v>16</v>
      </c>
      <c r="E53" s="37">
        <f t="shared" si="8"/>
        <v>-5.5839864699999993</v>
      </c>
      <c r="F53" s="37">
        <f t="shared" si="9"/>
        <v>-38.741285887204306</v>
      </c>
      <c r="H53" s="37">
        <v>0</v>
      </c>
      <c r="I53" s="37">
        <v>0</v>
      </c>
      <c r="K53" s="37">
        <f>'IS and OCI'!K17</f>
        <v>-5.5839864699999993</v>
      </c>
      <c r="L53" s="37">
        <f>'IS and OCI'!M17</f>
        <v>-38.741285887204306</v>
      </c>
    </row>
    <row r="54" spans="3:12">
      <c r="C54" s="39" t="s">
        <v>17</v>
      </c>
      <c r="E54" s="40">
        <f>SUM(E47:E53)</f>
        <v>-665.18398647000004</v>
      </c>
      <c r="F54" s="40">
        <f>SUM(F47:F53)</f>
        <v>-730.84128588720432</v>
      </c>
      <c r="H54" s="40">
        <f>SUM(H47:H53)</f>
        <v>-104.79999999999998</v>
      </c>
      <c r="I54" s="40">
        <f>SUM(I47:I53)</f>
        <v>30.800000000000018</v>
      </c>
      <c r="K54" s="40">
        <f>'IS and OCI'!K18</f>
        <v>-769.98398646999999</v>
      </c>
      <c r="L54" s="40">
        <f>'IS and OCI'!M18</f>
        <v>-700.04128588720425</v>
      </c>
    </row>
    <row r="55" spans="3:12">
      <c r="C55" s="30" t="s">
        <v>207</v>
      </c>
      <c r="E55" s="35">
        <f>+E54+E45</f>
        <v>-75.18398647000015</v>
      </c>
      <c r="F55" s="35">
        <f>+F54+F45</f>
        <v>-134.94128588720434</v>
      </c>
      <c r="H55" s="35">
        <f>+H54+H45</f>
        <v>9.0000000000000853</v>
      </c>
      <c r="I55" s="35">
        <f>+I54+I45</f>
        <v>-53.099999999999959</v>
      </c>
      <c r="K55" s="35">
        <f>'IS and OCI'!K19</f>
        <v>-66.183986470000036</v>
      </c>
      <c r="L55" s="35">
        <f>'IS and OCI'!M19</f>
        <v>-188.04128588720425</v>
      </c>
    </row>
    <row r="56" spans="3:12">
      <c r="C56" s="34" t="s">
        <v>18</v>
      </c>
      <c r="E56" s="35">
        <f t="shared" ref="E56:E58" si="10">+K56-H56</f>
        <v>1.2</v>
      </c>
      <c r="F56" s="35">
        <f t="shared" ref="F56:F58" si="11">+L56-I56</f>
        <v>-30</v>
      </c>
      <c r="H56" s="35">
        <v>0</v>
      </c>
      <c r="I56" s="35">
        <v>0</v>
      </c>
      <c r="K56" s="35">
        <f>'IS and OCI'!K20</f>
        <v>1.2</v>
      </c>
      <c r="L56" s="35">
        <f>'IS and OCI'!M20</f>
        <v>-30</v>
      </c>
    </row>
    <row r="57" spans="3:12">
      <c r="C57" s="30" t="s">
        <v>19</v>
      </c>
      <c r="E57" s="35">
        <f t="shared" si="10"/>
        <v>-99.4</v>
      </c>
      <c r="F57" s="35">
        <f t="shared" si="11"/>
        <v>-78.400000000000006</v>
      </c>
      <c r="H57" s="35">
        <v>0</v>
      </c>
      <c r="I57" s="35">
        <v>0</v>
      </c>
      <c r="K57" s="35">
        <f>'IS and OCI'!K21</f>
        <v>-99.4</v>
      </c>
      <c r="L57" s="35">
        <f>'IS and OCI'!M21</f>
        <v>-78.400000000000006</v>
      </c>
    </row>
    <row r="58" spans="3:12">
      <c r="C58" s="29" t="s">
        <v>20</v>
      </c>
      <c r="E58" s="31">
        <f t="shared" si="10"/>
        <v>0.6</v>
      </c>
      <c r="F58" s="31">
        <f t="shared" si="11"/>
        <v>-10</v>
      </c>
      <c r="H58" s="31">
        <v>0</v>
      </c>
      <c r="I58" s="31">
        <v>0</v>
      </c>
      <c r="K58" s="31">
        <f>'IS and OCI'!K22</f>
        <v>0.6</v>
      </c>
      <c r="L58" s="31">
        <f>'IS and OCI'!M22</f>
        <v>-10</v>
      </c>
    </row>
    <row r="59" spans="3:12">
      <c r="C59" s="36" t="s">
        <v>208</v>
      </c>
      <c r="E59" s="37">
        <f>SUM(E55:E58)</f>
        <v>-172.78398647000014</v>
      </c>
      <c r="F59" s="37">
        <f>SUM(F55:F58)</f>
        <v>-253.34128588720435</v>
      </c>
      <c r="H59" s="37">
        <f>SUM(H55:H58)</f>
        <v>9.0000000000000853</v>
      </c>
      <c r="I59" s="37">
        <f>SUM(I55:I58)</f>
        <v>-53.099999999999959</v>
      </c>
      <c r="K59" s="37">
        <f>'IS and OCI'!K23</f>
        <v>-163.78398647000003</v>
      </c>
      <c r="L59" s="37">
        <f>'IS and OCI'!M23</f>
        <v>-306.44128588720423</v>
      </c>
    </row>
    <row r="60" spans="3:12">
      <c r="C60" s="29" t="s">
        <v>22</v>
      </c>
      <c r="E60" s="37">
        <f t="shared" ref="E60" si="12">+K60-H60</f>
        <v>-15.6</v>
      </c>
      <c r="F60" s="37">
        <f t="shared" ref="F60" si="13">+L60-I60</f>
        <v>-15.1</v>
      </c>
      <c r="H60" s="37">
        <v>0</v>
      </c>
      <c r="I60" s="37">
        <v>0</v>
      </c>
      <c r="K60" s="37">
        <f>'IS and OCI'!K24</f>
        <v>-15.6</v>
      </c>
      <c r="L60" s="37">
        <f>'IS and OCI'!M24</f>
        <v>-15.1</v>
      </c>
    </row>
    <row r="61" spans="3:12">
      <c r="C61" s="232" t="s">
        <v>23</v>
      </c>
      <c r="E61" s="233">
        <f>SUM(E59:E60)</f>
        <v>-188.38398647000014</v>
      </c>
      <c r="F61" s="233">
        <f>SUM(F59:F60)</f>
        <v>-268.44128588720434</v>
      </c>
      <c r="H61" s="233">
        <f>SUM(H59:H60)</f>
        <v>9.0000000000000853</v>
      </c>
      <c r="I61" s="233">
        <f>SUM(I59:I60)</f>
        <v>-53.099999999999959</v>
      </c>
      <c r="K61" s="233">
        <f>'IS and OCI'!K25</f>
        <v>-179.38398647000002</v>
      </c>
      <c r="L61" s="233">
        <f>'IS and OCI'!M25</f>
        <v>-321.54128588720425</v>
      </c>
    </row>
    <row r="62" spans="3:12">
      <c r="C62" s="42"/>
      <c r="E62" s="45"/>
      <c r="F62" s="45"/>
      <c r="H62" s="45"/>
      <c r="I62" s="45"/>
      <c r="K62" s="45"/>
      <c r="L62" s="45"/>
    </row>
    <row r="63" spans="3:12">
      <c r="C63" s="46" t="s">
        <v>24</v>
      </c>
      <c r="E63" s="37"/>
      <c r="F63" s="37"/>
      <c r="H63" s="37"/>
      <c r="I63" s="37"/>
      <c r="K63" s="37"/>
      <c r="L63" s="37"/>
    </row>
    <row r="64" spans="3:12">
      <c r="C64" s="36" t="s">
        <v>25</v>
      </c>
      <c r="E64" s="37">
        <f t="shared" ref="E64:E65" si="14">+K64-H64</f>
        <v>14.78811</v>
      </c>
      <c r="F64" s="37">
        <f t="shared" ref="F64:F65" si="15">+L64-I64</f>
        <v>-7.6</v>
      </c>
      <c r="H64" s="37">
        <v>0</v>
      </c>
      <c r="I64" s="37">
        <v>0</v>
      </c>
      <c r="K64" s="37">
        <f>'IS and OCI'!K28</f>
        <v>14.78811</v>
      </c>
      <c r="L64" s="37">
        <f>'IS and OCI'!M28</f>
        <v>-7.6</v>
      </c>
    </row>
    <row r="65" spans="3:12">
      <c r="C65" s="36" t="s">
        <v>26</v>
      </c>
      <c r="E65" s="37">
        <f t="shared" si="14"/>
        <v>4.5588670000000002</v>
      </c>
      <c r="F65" s="37">
        <f t="shared" si="15"/>
        <v>-3.9</v>
      </c>
      <c r="H65" s="37">
        <v>0</v>
      </c>
      <c r="I65" s="37">
        <v>0</v>
      </c>
      <c r="K65" s="37">
        <f>'IS and OCI'!K29</f>
        <v>4.5588670000000002</v>
      </c>
      <c r="L65" s="37">
        <f>'IS and OCI'!M29</f>
        <v>-3.9</v>
      </c>
    </row>
    <row r="66" spans="3:12">
      <c r="C66" s="47" t="s">
        <v>183</v>
      </c>
      <c r="E66" s="40">
        <f>SUM(E64:E65)</f>
        <v>19.346976999999999</v>
      </c>
      <c r="F66" s="40">
        <f>SUM(F64:F65)</f>
        <v>-11.5</v>
      </c>
      <c r="H66" s="40">
        <f>SUM(H64:H65)</f>
        <v>0</v>
      </c>
      <c r="I66" s="40">
        <f>SUM(I64:I65)</f>
        <v>0</v>
      </c>
      <c r="K66" s="40">
        <f>'IS and OCI'!K30</f>
        <v>19.346976999999999</v>
      </c>
      <c r="L66" s="40">
        <f>'IS and OCI'!M30</f>
        <v>-11.5</v>
      </c>
    </row>
    <row r="67" spans="3:12">
      <c r="C67" s="232" t="s">
        <v>184</v>
      </c>
      <c r="E67" s="233">
        <f>+E66+E61</f>
        <v>-169.03700947000013</v>
      </c>
      <c r="F67" s="233">
        <f>+F66+F61</f>
        <v>-279.94128588720434</v>
      </c>
      <c r="H67" s="233">
        <f>+H66+H61</f>
        <v>9.0000000000000853</v>
      </c>
      <c r="I67" s="233">
        <f>+I66+I61</f>
        <v>-53.099999999999959</v>
      </c>
      <c r="K67" s="233">
        <f>'IS and OCI'!K31</f>
        <v>-160.03700947000002</v>
      </c>
      <c r="L67" s="233">
        <f>'IS and OCI'!M31</f>
        <v>-333.04128588720425</v>
      </c>
    </row>
    <row r="68" spans="3:12">
      <c r="C68" s="48"/>
    </row>
    <row r="69" spans="3:12">
      <c r="C69" s="46"/>
    </row>
    <row r="70" spans="3:12" ht="18.75">
      <c r="C70" s="273" t="s">
        <v>119</v>
      </c>
      <c r="D70" s="273"/>
      <c r="E70" s="273"/>
      <c r="F70" s="273"/>
      <c r="G70" s="273"/>
      <c r="H70" s="273"/>
      <c r="I70" s="273"/>
      <c r="J70" s="273"/>
      <c r="K70" s="273"/>
      <c r="L70" s="273"/>
    </row>
    <row r="71" spans="3:12" ht="15.75" thickBot="1">
      <c r="C71" s="14"/>
      <c r="D71" s="14"/>
      <c r="E71" s="14"/>
      <c r="F71" s="14"/>
      <c r="G71" s="14"/>
      <c r="H71" s="14"/>
      <c r="I71" s="14"/>
      <c r="J71" s="14"/>
      <c r="K71" s="14"/>
      <c r="L71" s="14"/>
    </row>
    <row r="72" spans="3:12">
      <c r="C72" s="24"/>
    </row>
    <row r="73" spans="3:12">
      <c r="C73" s="24"/>
      <c r="E73" s="284" t="s">
        <v>0</v>
      </c>
      <c r="F73" s="284"/>
      <c r="G73" s="284"/>
      <c r="H73" s="284"/>
      <c r="I73" s="284"/>
      <c r="J73" s="284"/>
      <c r="K73" s="284"/>
      <c r="L73" s="284"/>
    </row>
    <row r="74" spans="3:12">
      <c r="C74" s="24"/>
      <c r="E74" s="109">
        <v>2021</v>
      </c>
      <c r="F74" s="109">
        <v>2020</v>
      </c>
      <c r="G74" s="6"/>
      <c r="H74" s="109">
        <v>2021</v>
      </c>
      <c r="I74" s="109">
        <v>2020</v>
      </c>
      <c r="K74" s="109">
        <v>2021</v>
      </c>
      <c r="L74" s="109">
        <v>2020</v>
      </c>
    </row>
    <row r="75" spans="3:12">
      <c r="C75" s="24"/>
      <c r="E75" s="278" t="s">
        <v>80</v>
      </c>
      <c r="F75" s="278"/>
      <c r="G75" s="238"/>
      <c r="H75" s="280" t="s">
        <v>81</v>
      </c>
      <c r="I75" s="280"/>
      <c r="K75" s="280" t="s">
        <v>82</v>
      </c>
      <c r="L75" s="280"/>
    </row>
    <row r="76" spans="3:12">
      <c r="C76" s="231" t="s">
        <v>9</v>
      </c>
      <c r="E76" s="279"/>
      <c r="F76" s="279"/>
      <c r="G76" s="111"/>
      <c r="H76" s="281"/>
      <c r="I76" s="281"/>
      <c r="K76" s="281"/>
      <c r="L76" s="281"/>
    </row>
    <row r="77" spans="3:12">
      <c r="C77" s="24"/>
      <c r="I77" s="9"/>
    </row>
    <row r="78" spans="3:12">
      <c r="C78" s="107" t="s">
        <v>37</v>
      </c>
      <c r="I78" s="9"/>
    </row>
    <row r="79" spans="3:12">
      <c r="C79" s="78" t="s">
        <v>38</v>
      </c>
      <c r="E79" s="32">
        <f t="shared" ref="E79:E81" si="16">+K79-H79</f>
        <v>170</v>
      </c>
      <c r="F79" s="32">
        <f t="shared" ref="F79:F81" si="17">+L79-I79</f>
        <v>156.69999999999999</v>
      </c>
      <c r="H79" s="32">
        <v>0</v>
      </c>
      <c r="I79" s="32">
        <v>0</v>
      </c>
      <c r="K79" s="32">
        <v>170</v>
      </c>
      <c r="L79" s="32">
        <v>156.69999999999999</v>
      </c>
    </row>
    <row r="80" spans="3:12">
      <c r="C80" s="79" t="s">
        <v>39</v>
      </c>
      <c r="E80" s="32">
        <f t="shared" si="16"/>
        <v>16.100000000000001</v>
      </c>
      <c r="F80" s="32">
        <f t="shared" si="17"/>
        <v>15.8</v>
      </c>
      <c r="H80" s="32">
        <v>0</v>
      </c>
      <c r="I80" s="32">
        <v>0</v>
      </c>
      <c r="K80" s="32">
        <v>16.100000000000001</v>
      </c>
      <c r="L80" s="32">
        <v>15.8</v>
      </c>
    </row>
    <row r="81" spans="3:12">
      <c r="C81" s="79" t="s">
        <v>249</v>
      </c>
      <c r="E81" s="32">
        <f t="shared" si="16"/>
        <v>134.6</v>
      </c>
      <c r="F81" s="32">
        <f t="shared" si="17"/>
        <v>100.6</v>
      </c>
      <c r="H81" s="32">
        <v>0</v>
      </c>
      <c r="I81" s="32">
        <v>0</v>
      </c>
      <c r="K81" s="32">
        <v>134.6</v>
      </c>
      <c r="L81" s="32">
        <v>100.6</v>
      </c>
    </row>
    <row r="82" spans="3:12">
      <c r="C82" s="79" t="s">
        <v>40</v>
      </c>
      <c r="E82" s="32">
        <f>+K82-H82</f>
        <v>82.9</v>
      </c>
      <c r="F82" s="32">
        <f>+L82-I82</f>
        <v>134.9</v>
      </c>
      <c r="H82" s="32">
        <v>-27</v>
      </c>
      <c r="I82" s="32">
        <v>-77.599999999999994</v>
      </c>
      <c r="J82" s="9"/>
      <c r="K82" s="32">
        <v>55.9</v>
      </c>
      <c r="L82" s="32">
        <v>57.300000000000004</v>
      </c>
    </row>
    <row r="83" spans="3:12">
      <c r="C83" s="80" t="s">
        <v>41</v>
      </c>
      <c r="E83" s="32">
        <f t="shared" ref="E83:E115" si="18">+K83-H83</f>
        <v>56.4</v>
      </c>
      <c r="F83" s="32">
        <f t="shared" ref="F83:F115" si="19">+L83-I83</f>
        <v>79.2</v>
      </c>
      <c r="H83" s="32">
        <v>0</v>
      </c>
      <c r="I83" s="32">
        <v>0</v>
      </c>
      <c r="J83" s="9"/>
      <c r="K83" s="32">
        <v>56.4</v>
      </c>
      <c r="L83" s="32">
        <v>79.2</v>
      </c>
    </row>
    <row r="84" spans="3:12">
      <c r="C84" s="81" t="s">
        <v>209</v>
      </c>
      <c r="E84" s="41">
        <f t="shared" ref="E84" si="20">SUM(E79:E83)</f>
        <v>460</v>
      </c>
      <c r="F84" s="41">
        <f t="shared" ref="F84" si="21">SUM(F79:F83)</f>
        <v>487.2</v>
      </c>
      <c r="H84" s="41">
        <f t="shared" ref="H84:I84" si="22">SUM(H79:H83)</f>
        <v>-27</v>
      </c>
      <c r="I84" s="41">
        <f t="shared" si="22"/>
        <v>-77.599999999999994</v>
      </c>
      <c r="J84" s="9"/>
      <c r="K84" s="41">
        <f>SUM(K79:K83)</f>
        <v>432.99999999999994</v>
      </c>
      <c r="L84" s="41">
        <f>SUM(L79:L83)</f>
        <v>409.6</v>
      </c>
    </row>
    <row r="85" spans="3:12">
      <c r="C85" s="78" t="s">
        <v>42</v>
      </c>
      <c r="E85" s="32">
        <f t="shared" si="18"/>
        <v>787.4</v>
      </c>
      <c r="F85" s="32">
        <f t="shared" si="19"/>
        <v>898</v>
      </c>
      <c r="H85" s="32">
        <v>0</v>
      </c>
      <c r="I85" s="32">
        <v>0</v>
      </c>
      <c r="J85" s="9"/>
      <c r="K85" s="32">
        <v>787.4</v>
      </c>
      <c r="L85" s="32">
        <v>898</v>
      </c>
    </row>
    <row r="86" spans="3:12">
      <c r="C86" s="78" t="s">
        <v>43</v>
      </c>
      <c r="E86" s="32">
        <f t="shared" si="18"/>
        <v>450.70000000000005</v>
      </c>
      <c r="F86" s="32">
        <f t="shared" si="19"/>
        <v>546.4</v>
      </c>
      <c r="H86" s="32">
        <v>-35.1</v>
      </c>
      <c r="I86" s="32">
        <v>69.7</v>
      </c>
      <c r="J86" s="9"/>
      <c r="K86" s="32">
        <v>415.6</v>
      </c>
      <c r="L86" s="32">
        <v>616.1</v>
      </c>
    </row>
    <row r="87" spans="3:12">
      <c r="C87" s="78" t="s">
        <v>39</v>
      </c>
      <c r="E87" s="32">
        <f t="shared" si="18"/>
        <v>57.6</v>
      </c>
      <c r="F87" s="32">
        <f t="shared" si="19"/>
        <v>60.8</v>
      </c>
      <c r="H87" s="32">
        <v>0</v>
      </c>
      <c r="I87" s="32">
        <v>0</v>
      </c>
      <c r="K87" s="32">
        <v>57.6</v>
      </c>
      <c r="L87" s="32">
        <v>60.8</v>
      </c>
    </row>
    <row r="88" spans="3:12">
      <c r="C88" s="78" t="s">
        <v>180</v>
      </c>
      <c r="E88" s="32">
        <f t="shared" si="18"/>
        <v>14.7</v>
      </c>
      <c r="F88" s="32">
        <f t="shared" si="19"/>
        <v>16.2</v>
      </c>
      <c r="H88" s="32">
        <v>0</v>
      </c>
      <c r="I88" s="32">
        <v>0</v>
      </c>
      <c r="K88" s="32">
        <v>14.7</v>
      </c>
      <c r="L88" s="32">
        <v>16.2</v>
      </c>
    </row>
    <row r="89" spans="3:12">
      <c r="C89" s="83" t="s">
        <v>44</v>
      </c>
      <c r="E89" s="32">
        <f t="shared" si="18"/>
        <v>84.5</v>
      </c>
      <c r="F89" s="32">
        <f t="shared" si="19"/>
        <v>93.1</v>
      </c>
      <c r="H89" s="32">
        <v>0</v>
      </c>
      <c r="I89" s="32">
        <v>0</v>
      </c>
      <c r="K89" s="32">
        <v>84.5</v>
      </c>
      <c r="L89" s="32">
        <v>93.1</v>
      </c>
    </row>
    <row r="90" spans="3:12">
      <c r="C90" s="81" t="s">
        <v>210</v>
      </c>
      <c r="E90" s="41">
        <f t="shared" ref="E90" si="23">SUM(E85:E89)</f>
        <v>1394.8999999999999</v>
      </c>
      <c r="F90" s="41">
        <f t="shared" ref="F90" si="24">SUM(F85:F89)</f>
        <v>1614.5</v>
      </c>
      <c r="H90" s="41">
        <f t="shared" ref="H90:I90" si="25">SUM(H85:H89)</f>
        <v>-35.1</v>
      </c>
      <c r="I90" s="41">
        <f t="shared" si="25"/>
        <v>69.7</v>
      </c>
      <c r="K90" s="41">
        <f>SUM(K85:K89)</f>
        <v>1359.8</v>
      </c>
      <c r="L90" s="41">
        <f>SUM(L85:L89)</f>
        <v>1684.1999999999998</v>
      </c>
    </row>
    <row r="91" spans="3:12" hidden="1">
      <c r="C91" s="78"/>
      <c r="E91" s="32"/>
      <c r="F91" s="32"/>
      <c r="H91" s="32"/>
      <c r="I91" s="32"/>
      <c r="K91" s="32"/>
      <c r="L91" s="32"/>
    </row>
    <row r="92" spans="3:12" hidden="1">
      <c r="C92" s="81" t="s">
        <v>45</v>
      </c>
      <c r="E92" s="41">
        <f t="shared" ref="E92" si="26">+K92-H92</f>
        <v>0</v>
      </c>
      <c r="F92" s="41">
        <f t="shared" ref="F92" si="27">+L92-I92</f>
        <v>0</v>
      </c>
      <c r="H92" s="41">
        <v>0</v>
      </c>
      <c r="I92" s="41">
        <v>0</v>
      </c>
      <c r="K92" s="41">
        <v>0</v>
      </c>
      <c r="L92" s="41">
        <v>0</v>
      </c>
    </row>
    <row r="93" spans="3:12">
      <c r="C93" s="82"/>
      <c r="E93" s="32"/>
      <c r="F93" s="32"/>
      <c r="H93" s="32"/>
      <c r="I93" s="32"/>
      <c r="K93" s="32"/>
      <c r="L93" s="32"/>
    </row>
    <row r="94" spans="3:12">
      <c r="C94" s="229" t="s">
        <v>79</v>
      </c>
      <c r="E94" s="228">
        <f t="shared" ref="E94:F94" si="28">+E92+E90+E84</f>
        <v>1854.8999999999999</v>
      </c>
      <c r="F94" s="228">
        <f t="shared" si="28"/>
        <v>2101.6999999999998</v>
      </c>
      <c r="H94" s="228">
        <f t="shared" ref="H94" si="29">+H92+H90+H84</f>
        <v>-62.1</v>
      </c>
      <c r="I94" s="228">
        <f>+I92+I90+I84</f>
        <v>-7.8999999999999915</v>
      </c>
      <c r="K94" s="228">
        <f>+K92+K90+K84</f>
        <v>1792.8</v>
      </c>
      <c r="L94" s="228">
        <f>+L92+L90+L84</f>
        <v>2093.7999999999997</v>
      </c>
    </row>
    <row r="95" spans="3:12">
      <c r="C95" s="78"/>
      <c r="E95" s="85"/>
      <c r="F95" s="85"/>
      <c r="H95" s="85"/>
      <c r="I95" s="85"/>
      <c r="K95" s="85"/>
      <c r="L95" s="85"/>
    </row>
    <row r="96" spans="3:12">
      <c r="C96" s="108" t="s">
        <v>46</v>
      </c>
      <c r="E96" s="38"/>
      <c r="F96" s="38"/>
      <c r="H96" s="38"/>
      <c r="I96" s="38"/>
      <c r="K96" s="38"/>
      <c r="L96" s="38"/>
    </row>
    <row r="97" spans="3:12">
      <c r="C97" s="80" t="s">
        <v>216</v>
      </c>
      <c r="E97" s="38">
        <f t="shared" si="18"/>
        <v>162.6</v>
      </c>
      <c r="F97" s="38">
        <f t="shared" si="19"/>
        <v>1150.4000000000001</v>
      </c>
      <c r="H97" s="38">
        <v>0</v>
      </c>
      <c r="I97" s="38">
        <v>0</v>
      </c>
      <c r="K97" s="38">
        <v>162.6</v>
      </c>
      <c r="L97" s="38">
        <v>1150.4000000000001</v>
      </c>
    </row>
    <row r="98" spans="3:12">
      <c r="C98" s="80" t="s">
        <v>188</v>
      </c>
      <c r="E98" s="38">
        <f t="shared" si="18"/>
        <v>35.9</v>
      </c>
      <c r="F98" s="38">
        <f t="shared" si="19"/>
        <v>40.1</v>
      </c>
      <c r="H98" s="38">
        <v>0</v>
      </c>
      <c r="I98" s="38">
        <v>0</v>
      </c>
      <c r="K98" s="38">
        <v>35.9</v>
      </c>
      <c r="L98" s="38">
        <v>40.1</v>
      </c>
    </row>
    <row r="99" spans="3:12">
      <c r="C99" s="79" t="s">
        <v>47</v>
      </c>
      <c r="E99" s="38">
        <f>+K99-H99</f>
        <v>45.3</v>
      </c>
      <c r="F99" s="38">
        <f t="shared" si="19"/>
        <v>31.2</v>
      </c>
      <c r="H99" s="38">
        <v>0</v>
      </c>
      <c r="I99" s="38">
        <v>0</v>
      </c>
      <c r="K99" s="38">
        <v>45.3</v>
      </c>
      <c r="L99" s="38">
        <v>31.2</v>
      </c>
    </row>
    <row r="100" spans="3:12">
      <c r="C100" s="79" t="s">
        <v>48</v>
      </c>
      <c r="E100" s="38">
        <f>+K100-H100</f>
        <v>113.4</v>
      </c>
      <c r="F100" s="38">
        <f t="shared" si="19"/>
        <v>115.86</v>
      </c>
      <c r="H100" s="38">
        <v>-32.9</v>
      </c>
      <c r="I100" s="38">
        <v>-20.36</v>
      </c>
      <c r="K100" s="38">
        <v>80.5</v>
      </c>
      <c r="L100" s="38">
        <v>95.5</v>
      </c>
    </row>
    <row r="101" spans="3:12">
      <c r="C101" s="80" t="s">
        <v>49</v>
      </c>
      <c r="E101" s="38">
        <f t="shared" si="18"/>
        <v>9.3000000000000114</v>
      </c>
      <c r="F101" s="38">
        <f t="shared" si="19"/>
        <v>23.859999999999985</v>
      </c>
      <c r="H101" s="38">
        <v>114.1</v>
      </c>
      <c r="I101" s="38">
        <v>164.74</v>
      </c>
      <c r="K101" s="38">
        <v>123.4</v>
      </c>
      <c r="L101" s="38">
        <v>188.6</v>
      </c>
    </row>
    <row r="102" spans="3:12">
      <c r="C102" s="74" t="s">
        <v>50</v>
      </c>
      <c r="E102" s="32">
        <f t="shared" si="18"/>
        <v>16.7</v>
      </c>
      <c r="F102" s="32">
        <f t="shared" si="19"/>
        <v>13.7</v>
      </c>
      <c r="H102" s="32">
        <v>0</v>
      </c>
      <c r="I102" s="32">
        <v>0</v>
      </c>
      <c r="K102" s="32">
        <v>16.7</v>
      </c>
      <c r="L102" s="32">
        <v>13.7</v>
      </c>
    </row>
    <row r="103" spans="3:12">
      <c r="C103" s="82" t="s">
        <v>211</v>
      </c>
      <c r="E103" s="41">
        <f t="shared" ref="E103" si="30">SUM(E97:E102)</f>
        <v>383.20000000000005</v>
      </c>
      <c r="F103" s="41">
        <f t="shared" ref="F103" si="31">SUM(F97:F102)</f>
        <v>1375.12</v>
      </c>
      <c r="H103" s="41">
        <f t="shared" ref="H103" si="32">SUM(H97:H102)</f>
        <v>81.199999999999989</v>
      </c>
      <c r="I103" s="41">
        <f>SUM(I97:I102)</f>
        <v>144.38</v>
      </c>
      <c r="K103" s="41">
        <f>SUM(K97:K102)</f>
        <v>464.40000000000003</v>
      </c>
      <c r="L103" s="41">
        <f>SUM(L97:L102)</f>
        <v>1519.5</v>
      </c>
    </row>
    <row r="104" spans="3:12">
      <c r="C104" s="80" t="s">
        <v>216</v>
      </c>
      <c r="E104" s="38">
        <f t="shared" si="18"/>
        <v>973.5</v>
      </c>
      <c r="F104" s="38">
        <f t="shared" si="19"/>
        <v>0</v>
      </c>
      <c r="H104" s="38">
        <v>0</v>
      </c>
      <c r="I104" s="38">
        <v>0</v>
      </c>
      <c r="K104" s="38">
        <v>973.5</v>
      </c>
      <c r="L104" s="38">
        <v>0</v>
      </c>
    </row>
    <row r="105" spans="3:12">
      <c r="C105" s="80" t="s">
        <v>188</v>
      </c>
      <c r="E105" s="38">
        <f t="shared" si="18"/>
        <v>79</v>
      </c>
      <c r="F105" s="38">
        <f t="shared" si="19"/>
        <v>118.5</v>
      </c>
      <c r="H105" s="38">
        <v>0</v>
      </c>
      <c r="I105" s="38">
        <v>0</v>
      </c>
      <c r="K105" s="38">
        <v>79</v>
      </c>
      <c r="L105" s="38">
        <v>118.5</v>
      </c>
    </row>
    <row r="106" spans="3:12">
      <c r="C106" s="80" t="s">
        <v>51</v>
      </c>
      <c r="E106" s="38">
        <f t="shared" si="18"/>
        <v>0.1</v>
      </c>
      <c r="F106" s="38">
        <f t="shared" si="19"/>
        <v>0.1</v>
      </c>
      <c r="H106" s="38">
        <v>0</v>
      </c>
      <c r="I106" s="38">
        <v>0</v>
      </c>
      <c r="K106" s="38">
        <v>0.1</v>
      </c>
      <c r="L106" s="38">
        <v>0.1</v>
      </c>
    </row>
    <row r="107" spans="3:12">
      <c r="C107" s="79" t="s">
        <v>181</v>
      </c>
      <c r="E107" s="38">
        <f t="shared" si="18"/>
        <v>30.7</v>
      </c>
      <c r="F107" s="38">
        <f t="shared" si="19"/>
        <v>59.3</v>
      </c>
      <c r="H107" s="38">
        <v>0</v>
      </c>
      <c r="I107" s="38">
        <v>0</v>
      </c>
      <c r="K107" s="38">
        <v>30.7</v>
      </c>
      <c r="L107" s="38">
        <v>59.3</v>
      </c>
    </row>
    <row r="108" spans="3:12">
      <c r="C108" s="81" t="s">
        <v>212</v>
      </c>
      <c r="E108" s="41">
        <f t="shared" ref="E108" si="33">SUM(E104:E107)</f>
        <v>1083.3</v>
      </c>
      <c r="F108" s="41">
        <f t="shared" ref="F108" si="34">SUM(F104:F107)</f>
        <v>177.89999999999998</v>
      </c>
      <c r="H108" s="41">
        <f t="shared" ref="H108:I108" si="35">SUM(H104:H107)</f>
        <v>0</v>
      </c>
      <c r="I108" s="41">
        <f t="shared" si="35"/>
        <v>0</v>
      </c>
      <c r="K108" s="41">
        <f>SUM(K104:K107)</f>
        <v>1083.3</v>
      </c>
      <c r="L108" s="41">
        <f>SUM(L104:L107)</f>
        <v>177.89999999999998</v>
      </c>
    </row>
    <row r="109" spans="3:12">
      <c r="C109" s="74"/>
      <c r="E109" s="32"/>
      <c r="F109" s="32"/>
      <c r="H109" s="32"/>
      <c r="I109" s="32"/>
      <c r="K109" s="32"/>
      <c r="L109" s="32"/>
    </row>
    <row r="110" spans="3:12">
      <c r="C110" s="78" t="s">
        <v>52</v>
      </c>
      <c r="H110" s="9"/>
      <c r="I110" s="9"/>
      <c r="K110" s="11"/>
      <c r="L110" s="11"/>
    </row>
    <row r="111" spans="3:12">
      <c r="C111" s="78" t="str">
        <f>+BS!C42</f>
        <v xml:space="preserve">   issued and outstanding 400,667,697 shares </v>
      </c>
      <c r="E111" s="32">
        <f t="shared" si="18"/>
        <v>158.86758799999998</v>
      </c>
      <c r="F111" s="32">
        <f t="shared" si="19"/>
        <v>154.19999999999999</v>
      </c>
      <c r="H111" s="32">
        <f>+BS!D42</f>
        <v>0</v>
      </c>
      <c r="I111" s="32">
        <f>+BS!E42</f>
        <v>0</v>
      </c>
      <c r="K111" s="32">
        <f>+BS!G42</f>
        <v>158.86758799999998</v>
      </c>
      <c r="L111" s="32">
        <v>154.19999999999999</v>
      </c>
    </row>
    <row r="112" spans="3:12">
      <c r="C112" s="83" t="s">
        <v>53</v>
      </c>
      <c r="E112" s="33">
        <f t="shared" si="18"/>
        <v>933.25533900000005</v>
      </c>
      <c r="F112" s="33">
        <f t="shared" si="19"/>
        <v>929.1</v>
      </c>
      <c r="H112" s="33">
        <f>+BS!D43</f>
        <v>0</v>
      </c>
      <c r="I112" s="33">
        <f>+BS!E43</f>
        <v>0</v>
      </c>
      <c r="K112" s="33">
        <f>+BS!G43</f>
        <v>933.25533900000005</v>
      </c>
      <c r="L112" s="33">
        <v>929.1</v>
      </c>
    </row>
    <row r="113" spans="3:13">
      <c r="C113" s="78" t="s">
        <v>54</v>
      </c>
      <c r="E113" s="32">
        <f t="shared" ref="E113" si="36">SUM(E111:E112)</f>
        <v>1092.1229270000001</v>
      </c>
      <c r="F113" s="32">
        <f t="shared" ref="F113" si="37">SUM(F111:F112)</f>
        <v>1083.3</v>
      </c>
      <c r="H113" s="32">
        <f t="shared" ref="H113:I113" si="38">SUM(H111:H112)</f>
        <v>0</v>
      </c>
      <c r="I113" s="32">
        <f t="shared" si="38"/>
        <v>0</v>
      </c>
      <c r="K113" s="32">
        <f>SUM(K111:K112)</f>
        <v>1092.1229270000001</v>
      </c>
      <c r="L113" s="32">
        <f>SUM(L111:L112)</f>
        <v>1083.3</v>
      </c>
    </row>
    <row r="114" spans="3:13">
      <c r="C114" s="78" t="s">
        <v>55</v>
      </c>
      <c r="E114" s="32">
        <f t="shared" si="18"/>
        <v>-696.95317588720422</v>
      </c>
      <c r="F114" s="32">
        <f t="shared" si="19"/>
        <v>-523.29999999999995</v>
      </c>
      <c r="H114" s="32">
        <v>-143.30000000000001</v>
      </c>
      <c r="I114" s="32">
        <v>-152.30000000000001</v>
      </c>
      <c r="K114" s="32">
        <f>+BS!G45</f>
        <v>-840.25317588720429</v>
      </c>
      <c r="L114" s="32">
        <v>-675.6</v>
      </c>
    </row>
    <row r="115" spans="3:13">
      <c r="C115" s="78" t="s">
        <v>56</v>
      </c>
      <c r="E115" s="32">
        <f t="shared" si="18"/>
        <v>-6.7411330000000005</v>
      </c>
      <c r="F115" s="32">
        <f t="shared" si="19"/>
        <v>-11.299999999999999</v>
      </c>
      <c r="H115" s="32">
        <f>+BS!D46</f>
        <v>0</v>
      </c>
      <c r="I115" s="32">
        <f>+BS!E46</f>
        <v>0</v>
      </c>
      <c r="K115" s="32">
        <f>+BS!G46</f>
        <v>-6.7411330000000005</v>
      </c>
      <c r="L115" s="32">
        <v>-11.299999999999999</v>
      </c>
    </row>
    <row r="116" spans="3:13">
      <c r="C116" s="82" t="s">
        <v>213</v>
      </c>
      <c r="E116" s="41">
        <f t="shared" ref="E116" si="39">SUM(E113:E115)</f>
        <v>388.4286181127959</v>
      </c>
      <c r="F116" s="41">
        <f t="shared" ref="F116" si="40">SUM(F113:F115)</f>
        <v>548.70000000000005</v>
      </c>
      <c r="H116" s="41">
        <f t="shared" ref="H116" si="41">SUM(H113:H115)</f>
        <v>-143.30000000000001</v>
      </c>
      <c r="I116" s="41">
        <f>SUM(I113:I115)</f>
        <v>-152.30000000000001</v>
      </c>
      <c r="K116" s="41">
        <f>SUM(K113:K115)</f>
        <v>245.12861811279583</v>
      </c>
      <c r="L116" s="41">
        <f>SUM(L113:L115)</f>
        <v>396.39999999999992</v>
      </c>
    </row>
    <row r="117" spans="3:13">
      <c r="C117" s="229" t="s">
        <v>156</v>
      </c>
      <c r="E117" s="228">
        <f>+E116+E108+E103</f>
        <v>1854.9286181127959</v>
      </c>
      <c r="F117" s="228">
        <f t="shared" ref="F117" si="42">+F116+F108+F103</f>
        <v>2101.7199999999998</v>
      </c>
      <c r="H117" s="228">
        <f>+H116+H108+H103</f>
        <v>-62.100000000000023</v>
      </c>
      <c r="I117" s="228">
        <f>+I116+I108+I103</f>
        <v>-7.9200000000000159</v>
      </c>
      <c r="K117" s="228">
        <f>+K116+K108+K103</f>
        <v>1792.828618112796</v>
      </c>
      <c r="L117" s="228">
        <f>+L116+L108+L103</f>
        <v>2093.8000000000002</v>
      </c>
    </row>
    <row r="122" spans="3:13" ht="18.75">
      <c r="C122" s="271" t="s">
        <v>174</v>
      </c>
      <c r="D122" s="271"/>
      <c r="E122" s="271"/>
      <c r="F122" s="271"/>
      <c r="G122" s="271"/>
      <c r="H122" s="271"/>
      <c r="I122" s="271"/>
      <c r="J122" s="271"/>
      <c r="K122" s="271"/>
      <c r="L122" s="271"/>
      <c r="M122" s="240"/>
    </row>
    <row r="123" spans="3:13" ht="15.75" thickBot="1">
      <c r="C123" s="14"/>
      <c r="D123" s="14"/>
      <c r="E123" s="14"/>
      <c r="F123" s="14"/>
    </row>
    <row r="124" spans="3:13">
      <c r="E124" s="283" t="s">
        <v>8</v>
      </c>
      <c r="F124" s="283"/>
      <c r="G124" s="282"/>
      <c r="H124" s="282"/>
      <c r="I124" s="282"/>
      <c r="J124" s="282"/>
      <c r="K124" s="282"/>
      <c r="L124" s="282"/>
    </row>
    <row r="125" spans="3:13">
      <c r="E125" s="284" t="s">
        <v>0</v>
      </c>
      <c r="F125" s="284"/>
      <c r="G125" s="284"/>
      <c r="H125" s="284"/>
      <c r="I125" s="284"/>
      <c r="J125" s="284"/>
      <c r="K125" s="284"/>
      <c r="L125" s="284"/>
    </row>
    <row r="126" spans="3:13">
      <c r="E126" s="109">
        <v>2021</v>
      </c>
      <c r="F126" s="109">
        <v>2020</v>
      </c>
      <c r="G126" s="6"/>
      <c r="H126" s="109">
        <v>2021</v>
      </c>
      <c r="I126" s="109">
        <v>2020</v>
      </c>
      <c r="K126" s="109">
        <v>2021</v>
      </c>
      <c r="L126" s="109">
        <v>2020</v>
      </c>
    </row>
    <row r="127" spans="3:13">
      <c r="E127" s="278" t="s">
        <v>80</v>
      </c>
      <c r="F127" s="278"/>
      <c r="G127" s="238"/>
      <c r="H127" s="280" t="s">
        <v>81</v>
      </c>
      <c r="I127" s="280"/>
      <c r="K127" s="280" t="s">
        <v>82</v>
      </c>
      <c r="L127" s="280"/>
    </row>
    <row r="128" spans="3:13">
      <c r="C128" s="89" t="s">
        <v>9</v>
      </c>
      <c r="E128" s="279"/>
      <c r="F128" s="279"/>
      <c r="G128" s="111"/>
      <c r="H128" s="281"/>
      <c r="I128" s="281"/>
      <c r="K128" s="281"/>
      <c r="L128" s="281"/>
    </row>
    <row r="130" spans="3:12">
      <c r="C130" s="163" t="s">
        <v>21</v>
      </c>
      <c r="E130" s="38">
        <f>+K130-H130</f>
        <v>-38.125219909999998</v>
      </c>
      <c r="F130" s="38">
        <f>+L130-I130</f>
        <v>-48.575433350000019</v>
      </c>
      <c r="G130" s="38"/>
      <c r="H130" s="103">
        <f>+H28</f>
        <v>-6.8999999999999773</v>
      </c>
      <c r="I130" s="38">
        <f>+I28</f>
        <v>-4.3000000000000114</v>
      </c>
      <c r="J130" s="38"/>
      <c r="K130" s="103">
        <f>+CF!E7</f>
        <v>-45.025219909999976</v>
      </c>
      <c r="L130" s="103">
        <f>+CF!G7</f>
        <v>-52.87543335000003</v>
      </c>
    </row>
    <row r="131" spans="3:12">
      <c r="C131" s="164" t="s">
        <v>231</v>
      </c>
      <c r="E131" s="38">
        <f t="shared" ref="E131:E141" si="43">+K131-H131</f>
        <v>108.1</v>
      </c>
      <c r="F131" s="38">
        <f>+L131-I131</f>
        <v>139.20000000000002</v>
      </c>
      <c r="G131" s="38"/>
      <c r="H131" s="103">
        <f>-H20-H19</f>
        <v>43</v>
      </c>
      <c r="I131" s="38">
        <f>-I19</f>
        <v>39.199999999999989</v>
      </c>
      <c r="J131" s="38"/>
      <c r="K131" s="103">
        <f>+CF!E8</f>
        <v>151.1</v>
      </c>
      <c r="L131" s="103">
        <f>+CF!G8</f>
        <v>178.4</v>
      </c>
    </row>
    <row r="132" spans="3:12">
      <c r="C132" s="164" t="s">
        <v>157</v>
      </c>
      <c r="E132" s="38">
        <f t="shared" si="43"/>
        <v>-2.4</v>
      </c>
      <c r="F132" s="38">
        <f t="shared" ref="E132:F142" si="44">+L132-I132</f>
        <v>3.2</v>
      </c>
      <c r="G132" s="38"/>
      <c r="H132" s="103">
        <v>0</v>
      </c>
      <c r="I132" s="38">
        <v>0</v>
      </c>
      <c r="J132" s="38"/>
      <c r="K132" s="103">
        <f>+CF!E9</f>
        <v>-2.4</v>
      </c>
      <c r="L132" s="103">
        <f>+CF!G9</f>
        <v>3.2</v>
      </c>
    </row>
    <row r="133" spans="3:12">
      <c r="C133" s="164" t="s">
        <v>19</v>
      </c>
      <c r="E133" s="38">
        <f t="shared" si="43"/>
        <v>25.4</v>
      </c>
      <c r="F133" s="38">
        <f t="shared" si="44"/>
        <v>20.5</v>
      </c>
      <c r="G133" s="38"/>
      <c r="H133" s="103">
        <v>0</v>
      </c>
      <c r="I133" s="38">
        <v>0</v>
      </c>
      <c r="J133" s="38"/>
      <c r="K133" s="103">
        <f>+CF!E10</f>
        <v>25.4</v>
      </c>
      <c r="L133" s="103">
        <f>+CF!G10</f>
        <v>20.5</v>
      </c>
    </row>
    <row r="134" spans="3:12">
      <c r="C134" s="164" t="s">
        <v>158</v>
      </c>
      <c r="E134" s="38">
        <f t="shared" si="43"/>
        <v>0.1</v>
      </c>
      <c r="F134" s="38">
        <f t="shared" si="44"/>
        <v>-0.3</v>
      </c>
      <c r="G134" s="38"/>
      <c r="H134" s="103">
        <v>0</v>
      </c>
      <c r="I134" s="38">
        <v>0</v>
      </c>
      <c r="J134" s="38"/>
      <c r="K134" s="103">
        <f>+CF!E11</f>
        <v>0.1</v>
      </c>
      <c r="L134" s="103">
        <f>+CF!G11</f>
        <v>-0.3</v>
      </c>
    </row>
    <row r="135" spans="3:12">
      <c r="C135" s="164" t="s">
        <v>159</v>
      </c>
      <c r="E135" s="38">
        <f t="shared" si="43"/>
        <v>-2.5</v>
      </c>
      <c r="F135" s="38">
        <f t="shared" si="44"/>
        <v>-8</v>
      </c>
      <c r="G135" s="32"/>
      <c r="H135" s="103">
        <v>0</v>
      </c>
      <c r="I135" s="38">
        <v>0</v>
      </c>
      <c r="J135" s="32"/>
      <c r="K135" s="103">
        <f>+CF!E12</f>
        <v>-2.5</v>
      </c>
      <c r="L135" s="103">
        <f>+CF!G12</f>
        <v>-8</v>
      </c>
    </row>
    <row r="136" spans="3:12">
      <c r="C136" s="164" t="s">
        <v>160</v>
      </c>
      <c r="E136" s="38">
        <f t="shared" si="43"/>
        <v>-4.4000000000000004</v>
      </c>
      <c r="F136" s="38">
        <f t="shared" si="44"/>
        <v>6.2</v>
      </c>
      <c r="G136" s="38"/>
      <c r="H136" s="103">
        <v>0</v>
      </c>
      <c r="I136" s="38">
        <v>0</v>
      </c>
      <c r="J136" s="38"/>
      <c r="K136" s="103">
        <f>+CF!E13</f>
        <v>-4.4000000000000004</v>
      </c>
      <c r="L136" s="103">
        <f>+CF!G13</f>
        <v>6.2</v>
      </c>
    </row>
    <row r="137" spans="3:12">
      <c r="C137" s="164" t="s">
        <v>248</v>
      </c>
      <c r="E137" s="38">
        <f t="shared" si="43"/>
        <v>-74.5</v>
      </c>
      <c r="F137" s="38">
        <f t="shared" si="44"/>
        <v>-65.099999999999994</v>
      </c>
      <c r="G137" s="38"/>
      <c r="H137" s="103">
        <v>-14.799999999999997</v>
      </c>
      <c r="I137" s="38">
        <v>-21.2</v>
      </c>
      <c r="J137" s="38"/>
      <c r="K137" s="103">
        <f>+CF!E14</f>
        <v>-89.3</v>
      </c>
      <c r="L137" s="103">
        <f>+CF!G14</f>
        <v>-86.3</v>
      </c>
    </row>
    <row r="138" spans="3:12">
      <c r="C138" s="164" t="s">
        <v>161</v>
      </c>
      <c r="E138" s="38">
        <f t="shared" si="43"/>
        <v>6.5000000000000107</v>
      </c>
      <c r="F138" s="38">
        <f t="shared" si="44"/>
        <v>14.299999999999999</v>
      </c>
      <c r="G138" s="38"/>
      <c r="H138" s="103">
        <v>-14.800000000000011</v>
      </c>
      <c r="I138" s="38">
        <v>-8.1999999999999993</v>
      </c>
      <c r="J138" s="38"/>
      <c r="K138" s="103">
        <f>+CF!E15</f>
        <v>-8.3000000000000007</v>
      </c>
      <c r="L138" s="103">
        <f>+CF!G15</f>
        <v>6.1</v>
      </c>
    </row>
    <row r="139" spans="3:12">
      <c r="C139" s="164" t="s">
        <v>162</v>
      </c>
      <c r="E139" s="38">
        <f t="shared" si="43"/>
        <v>12.2</v>
      </c>
      <c r="F139" s="38">
        <f t="shared" si="44"/>
        <v>-3.6</v>
      </c>
      <c r="G139" s="38"/>
      <c r="H139" s="103">
        <v>0</v>
      </c>
      <c r="I139" s="38">
        <v>0</v>
      </c>
      <c r="J139" s="38"/>
      <c r="K139" s="103">
        <f>+CF!E16</f>
        <v>12.2</v>
      </c>
      <c r="L139" s="103">
        <f>+CF!G16</f>
        <v>-3.6</v>
      </c>
    </row>
    <row r="140" spans="3:12">
      <c r="C140" s="164" t="s">
        <v>163</v>
      </c>
      <c r="E140" s="38">
        <f t="shared" si="43"/>
        <v>11</v>
      </c>
      <c r="F140" s="38">
        <f t="shared" si="44"/>
        <v>-7.6999999999999993</v>
      </c>
      <c r="G140" s="38"/>
      <c r="H140" s="103">
        <v>-6.5</v>
      </c>
      <c r="I140" s="38">
        <v>-5.5</v>
      </c>
      <c r="J140" s="38"/>
      <c r="K140" s="103">
        <f>+CF!E17</f>
        <v>4.5</v>
      </c>
      <c r="L140" s="103">
        <f>+CF!G17</f>
        <v>-13.2</v>
      </c>
    </row>
    <row r="141" spans="3:12">
      <c r="C141" s="164" t="s">
        <v>164</v>
      </c>
      <c r="E141" s="38">
        <f t="shared" si="43"/>
        <v>0.6</v>
      </c>
      <c r="F141" s="38">
        <f t="shared" si="44"/>
        <v>7</v>
      </c>
      <c r="G141" s="32"/>
      <c r="H141" s="103">
        <v>0</v>
      </c>
      <c r="I141" s="38">
        <v>0</v>
      </c>
      <c r="J141" s="32"/>
      <c r="K141" s="103">
        <f>+CF!E18</f>
        <v>0.6</v>
      </c>
      <c r="L141" s="103">
        <f>+CF!G18</f>
        <v>7</v>
      </c>
    </row>
    <row r="142" spans="3:12">
      <c r="C142" s="165" t="s">
        <v>116</v>
      </c>
      <c r="E142" s="104">
        <f t="shared" si="44"/>
        <v>41.97478009000001</v>
      </c>
      <c r="F142" s="104">
        <f t="shared" si="44"/>
        <v>57.124566649999934</v>
      </c>
      <c r="G142" s="38"/>
      <c r="H142" s="104">
        <f>ROUND(SUM(H130:H141),1)</f>
        <v>0</v>
      </c>
      <c r="I142" s="104">
        <f>ROUND(SUM(I130:I141),1)</f>
        <v>0</v>
      </c>
      <c r="J142" s="38"/>
      <c r="K142" s="104">
        <f>+CF!E19</f>
        <v>41.97478009000001</v>
      </c>
      <c r="L142" s="104">
        <f>+CF!G19</f>
        <v>57.124566649999934</v>
      </c>
    </row>
    <row r="143" spans="3:12">
      <c r="C143" s="164" t="s">
        <v>165</v>
      </c>
      <c r="E143" s="38">
        <f t="shared" ref="E143:E148" si="45">+K143-H143</f>
        <v>-23.3</v>
      </c>
      <c r="F143" s="38">
        <f t="shared" ref="F143:F148" si="46">+L143-I143</f>
        <v>-33</v>
      </c>
      <c r="G143" s="38"/>
      <c r="H143" s="103">
        <v>0</v>
      </c>
      <c r="I143" s="189">
        <v>0</v>
      </c>
      <c r="J143" s="38"/>
      <c r="K143" s="103">
        <f>+CF!E20</f>
        <v>-23.3</v>
      </c>
      <c r="L143" s="103">
        <f>+CF!G20</f>
        <v>-33</v>
      </c>
    </row>
    <row r="144" spans="3:12">
      <c r="C144" s="164" t="s">
        <v>105</v>
      </c>
      <c r="E144" s="38">
        <f t="shared" si="45"/>
        <v>-9</v>
      </c>
      <c r="F144" s="38">
        <f t="shared" si="46"/>
        <v>-9</v>
      </c>
      <c r="G144" s="38"/>
      <c r="H144" s="103">
        <v>0</v>
      </c>
      <c r="I144" s="189">
        <v>0</v>
      </c>
      <c r="J144" s="38"/>
      <c r="K144" s="103">
        <f>+CF!E21</f>
        <v>-9</v>
      </c>
      <c r="L144" s="103">
        <f>+CF!G21</f>
        <v>-9</v>
      </c>
    </row>
    <row r="145" spans="3:12">
      <c r="C145" s="164" t="s">
        <v>166</v>
      </c>
      <c r="E145" s="38">
        <f t="shared" si="45"/>
        <v>-2.7</v>
      </c>
      <c r="F145" s="38">
        <f t="shared" si="46"/>
        <v>-1.8</v>
      </c>
      <c r="G145" s="38"/>
      <c r="H145" s="103">
        <v>0</v>
      </c>
      <c r="I145" s="189">
        <v>0</v>
      </c>
      <c r="J145" s="38"/>
      <c r="K145" s="103">
        <f>+CF!E22</f>
        <v>-2.7</v>
      </c>
      <c r="L145" s="103">
        <f>+CF!G22</f>
        <v>-1.8</v>
      </c>
    </row>
    <row r="146" spans="3:12">
      <c r="C146" s="68" t="s">
        <v>167</v>
      </c>
      <c r="E146" s="38">
        <f t="shared" si="45"/>
        <v>0.3</v>
      </c>
      <c r="F146" s="38">
        <f t="shared" si="46"/>
        <v>1.5</v>
      </c>
      <c r="G146" s="32"/>
      <c r="H146" s="103">
        <v>0</v>
      </c>
      <c r="I146" s="189">
        <v>0</v>
      </c>
      <c r="J146" s="32"/>
      <c r="K146" s="103">
        <f>+CF!E23</f>
        <v>0.3</v>
      </c>
      <c r="L146" s="103">
        <f>+CF!G23</f>
        <v>1.5</v>
      </c>
    </row>
    <row r="147" spans="3:12">
      <c r="C147" s="68" t="s">
        <v>270</v>
      </c>
      <c r="E147" s="38">
        <f t="shared" si="45"/>
        <v>0</v>
      </c>
      <c r="F147" s="38">
        <f t="shared" si="46"/>
        <v>-17.7</v>
      </c>
      <c r="G147" s="32"/>
      <c r="H147" s="103">
        <v>0</v>
      </c>
      <c r="I147" s="189">
        <v>0</v>
      </c>
      <c r="J147" s="32"/>
      <c r="K147" s="103">
        <f>+CF!E24</f>
        <v>0</v>
      </c>
      <c r="L147" s="103">
        <f>+CF!G24</f>
        <v>-17.7</v>
      </c>
    </row>
    <row r="148" spans="3:12">
      <c r="C148" s="165" t="s">
        <v>168</v>
      </c>
      <c r="E148" s="104">
        <f t="shared" si="45"/>
        <v>-34.700000000000003</v>
      </c>
      <c r="F148" s="104">
        <f t="shared" si="46"/>
        <v>-60</v>
      </c>
      <c r="G148" s="38"/>
      <c r="H148" s="104">
        <f>SUM(H143:H147)</f>
        <v>0</v>
      </c>
      <c r="I148" s="104">
        <f>SUM(I143:I147)</f>
        <v>0</v>
      </c>
      <c r="J148" s="38"/>
      <c r="K148" s="104">
        <f>+CF!E25</f>
        <v>-34.700000000000003</v>
      </c>
      <c r="L148" s="104">
        <f>+CF!G25</f>
        <v>-60</v>
      </c>
    </row>
    <row r="149" spans="3:12">
      <c r="C149" s="248" t="s">
        <v>281</v>
      </c>
      <c r="E149" s="38">
        <f t="shared" ref="E149" si="47">+K149-H149</f>
        <v>-0.1</v>
      </c>
      <c r="F149" s="38">
        <f t="shared" ref="F149" si="48">+L149-I149</f>
        <v>0</v>
      </c>
      <c r="G149" s="38"/>
      <c r="H149" s="103">
        <v>0</v>
      </c>
      <c r="I149" s="189">
        <v>0</v>
      </c>
      <c r="J149" s="38"/>
      <c r="K149" s="38">
        <f>+CF!E26</f>
        <v>-0.1</v>
      </c>
      <c r="L149" s="38">
        <f>+CF!G26</f>
        <v>0</v>
      </c>
    </row>
    <row r="150" spans="3:12">
      <c r="C150" s="164" t="s">
        <v>233</v>
      </c>
      <c r="E150" s="38">
        <f t="shared" ref="E150:E157" si="49">+K150-H150</f>
        <v>-20.2</v>
      </c>
      <c r="F150" s="38">
        <f t="shared" ref="F150:F157" si="50">+L150-I150</f>
        <v>-19.100000000000001</v>
      </c>
      <c r="G150" s="38"/>
      <c r="H150" s="103">
        <v>0</v>
      </c>
      <c r="I150" s="189">
        <v>0</v>
      </c>
      <c r="J150" s="38"/>
      <c r="K150" s="38">
        <f>+CF!E27</f>
        <v>-20.2</v>
      </c>
      <c r="L150" s="38">
        <f>+CF!G27</f>
        <v>-19.100000000000001</v>
      </c>
    </row>
    <row r="151" spans="3:12">
      <c r="C151" s="164" t="s">
        <v>187</v>
      </c>
      <c r="E151" s="38">
        <f t="shared" si="49"/>
        <v>0</v>
      </c>
      <c r="F151" s="38">
        <f t="shared" si="50"/>
        <v>0</v>
      </c>
      <c r="G151" s="38"/>
      <c r="H151" s="103">
        <v>0</v>
      </c>
      <c r="I151" s="189">
        <v>0</v>
      </c>
      <c r="J151" s="38"/>
      <c r="K151" s="38">
        <f>+CF!E28</f>
        <v>0</v>
      </c>
      <c r="L151" s="38">
        <f>+CF!G28</f>
        <v>0</v>
      </c>
    </row>
    <row r="152" spans="3:12">
      <c r="C152" s="164" t="s">
        <v>169</v>
      </c>
      <c r="E152" s="38">
        <f t="shared" si="49"/>
        <v>0</v>
      </c>
      <c r="F152" s="38">
        <f t="shared" si="50"/>
        <v>0</v>
      </c>
      <c r="G152" s="38"/>
      <c r="H152" s="103">
        <v>0</v>
      </c>
      <c r="I152" s="189">
        <v>0</v>
      </c>
      <c r="J152" s="38"/>
      <c r="K152" s="38">
        <f>+CF!E29</f>
        <v>0</v>
      </c>
      <c r="L152" s="38">
        <f>+CF!G29</f>
        <v>0</v>
      </c>
    </row>
    <row r="153" spans="3:12">
      <c r="C153" s="164" t="s">
        <v>258</v>
      </c>
      <c r="E153" s="38">
        <f t="shared" ref="E153" si="51">+K153-H153</f>
        <v>0</v>
      </c>
      <c r="F153" s="38">
        <f t="shared" ref="F153" si="52">+L153-I153</f>
        <v>0</v>
      </c>
      <c r="G153" s="38"/>
      <c r="H153" s="103">
        <v>0</v>
      </c>
      <c r="I153" s="189">
        <v>0</v>
      </c>
      <c r="J153" s="38"/>
      <c r="K153" s="38">
        <f>+CF!E30</f>
        <v>0</v>
      </c>
      <c r="L153" s="38">
        <f>+CF!G30</f>
        <v>0</v>
      </c>
    </row>
    <row r="154" spans="3:12">
      <c r="C154" s="164" t="s">
        <v>232</v>
      </c>
      <c r="E154" s="38">
        <f t="shared" si="49"/>
        <v>-10.7</v>
      </c>
      <c r="F154" s="38">
        <f t="shared" si="50"/>
        <v>-10.4</v>
      </c>
      <c r="G154" s="38"/>
      <c r="H154" s="103">
        <v>0</v>
      </c>
      <c r="I154" s="189">
        <v>0</v>
      </c>
      <c r="J154" s="38"/>
      <c r="K154" s="38">
        <f>+CF!E31</f>
        <v>-10.7</v>
      </c>
      <c r="L154" s="38">
        <f>+CF!G31</f>
        <v>-10.4</v>
      </c>
    </row>
    <row r="155" spans="3:12">
      <c r="C155" s="164" t="s">
        <v>219</v>
      </c>
      <c r="E155" s="38">
        <f t="shared" si="49"/>
        <v>-1.9</v>
      </c>
      <c r="F155" s="38">
        <f t="shared" si="50"/>
        <v>-2.4</v>
      </c>
      <c r="G155" s="32"/>
      <c r="H155" s="103">
        <v>0</v>
      </c>
      <c r="I155" s="189">
        <v>0</v>
      </c>
      <c r="J155" s="32"/>
      <c r="K155" s="38">
        <f>+CF!E32</f>
        <v>-1.9</v>
      </c>
      <c r="L155" s="38">
        <f>+CF!G32</f>
        <v>-2.4</v>
      </c>
    </row>
    <row r="156" spans="3:12">
      <c r="C156" s="247" t="s">
        <v>267</v>
      </c>
      <c r="E156" s="38">
        <f t="shared" ref="E156" si="53">+K156-H156</f>
        <v>2.6</v>
      </c>
      <c r="F156" s="38">
        <f t="shared" ref="F156" si="54">+L156-I156</f>
        <v>-2.2000000000000002</v>
      </c>
      <c r="G156" s="32"/>
      <c r="H156" s="103"/>
      <c r="I156" s="189"/>
      <c r="J156" s="32"/>
      <c r="K156" s="38">
        <f>+CF!E33</f>
        <v>2.6</v>
      </c>
      <c r="L156" s="38">
        <f>+CF!G33</f>
        <v>-2.2000000000000002</v>
      </c>
    </row>
    <row r="157" spans="3:12">
      <c r="C157" s="165" t="s">
        <v>170</v>
      </c>
      <c r="E157" s="104">
        <f t="shared" si="49"/>
        <v>-30.299999999999997</v>
      </c>
      <c r="F157" s="104">
        <f t="shared" si="50"/>
        <v>-34.1</v>
      </c>
      <c r="G157" s="38"/>
      <c r="H157" s="104">
        <f>SUM(H149:H155)</f>
        <v>0</v>
      </c>
      <c r="I157" s="241">
        <f>SUM(I149:I155)</f>
        <v>0</v>
      </c>
      <c r="J157" s="38"/>
      <c r="K157" s="104">
        <f>+CF!E34</f>
        <v>-30.299999999999997</v>
      </c>
      <c r="L157" s="104">
        <f>+CF!G34</f>
        <v>-34.1</v>
      </c>
    </row>
    <row r="158" spans="3:12">
      <c r="C158" s="164" t="s">
        <v>171</v>
      </c>
      <c r="E158" s="38">
        <f t="shared" ref="E158:E160" si="55">+K158-H158</f>
        <v>-23.02521990999999</v>
      </c>
      <c r="F158" s="38">
        <f t="shared" ref="F158:F160" si="56">+L158-I158</f>
        <v>-36.975433350000067</v>
      </c>
      <c r="G158" s="38"/>
      <c r="H158" s="103">
        <f>+H157+H148+H142</f>
        <v>0</v>
      </c>
      <c r="I158" s="189">
        <f>+I157+I148+I142</f>
        <v>0</v>
      </c>
      <c r="J158" s="38"/>
      <c r="K158" s="38">
        <f>+CF!E35</f>
        <v>-23.02521990999999</v>
      </c>
      <c r="L158" s="38">
        <f>+CF!G35</f>
        <v>-36.975433350000067</v>
      </c>
    </row>
    <row r="159" spans="3:12">
      <c r="C159" s="164" t="s">
        <v>172</v>
      </c>
      <c r="E159" s="38">
        <f t="shared" si="55"/>
        <v>193</v>
      </c>
      <c r="F159" s="38">
        <f t="shared" si="56"/>
        <v>193.7</v>
      </c>
      <c r="G159" s="38"/>
      <c r="H159" s="103">
        <v>0</v>
      </c>
      <c r="I159" s="189">
        <v>0</v>
      </c>
      <c r="J159" s="38"/>
      <c r="K159" s="38">
        <f>+CF!E36</f>
        <v>193</v>
      </c>
      <c r="L159" s="38">
        <f>+CF!G36</f>
        <v>193.7</v>
      </c>
    </row>
    <row r="160" spans="3:12">
      <c r="C160" s="165" t="s">
        <v>173</v>
      </c>
      <c r="E160" s="104">
        <f t="shared" si="55"/>
        <v>169.97478009000002</v>
      </c>
      <c r="F160" s="104">
        <f t="shared" si="56"/>
        <v>156.72456664999993</v>
      </c>
      <c r="G160" s="38"/>
      <c r="H160" s="104">
        <f>SUM(H158:H159)</f>
        <v>0</v>
      </c>
      <c r="I160" s="241">
        <f>SUM(I158:I159)</f>
        <v>0</v>
      </c>
      <c r="J160" s="38"/>
      <c r="K160" s="104">
        <f>+CF!E37</f>
        <v>169.97478009000002</v>
      </c>
      <c r="L160" s="104">
        <f>+CF!G37</f>
        <v>156.72456664999993</v>
      </c>
    </row>
    <row r="163" spans="3:12" ht="15.75" thickBot="1">
      <c r="C163" s="14"/>
      <c r="D163" s="14"/>
      <c r="E163" s="14"/>
      <c r="F163" s="14"/>
    </row>
    <row r="164" spans="3:12">
      <c r="E164" s="283" t="s">
        <v>121</v>
      </c>
      <c r="F164" s="283"/>
      <c r="G164" s="282"/>
      <c r="H164" s="282"/>
      <c r="I164" s="282"/>
      <c r="J164" s="282"/>
      <c r="K164" s="282"/>
      <c r="L164" s="282"/>
    </row>
    <row r="165" spans="3:12">
      <c r="E165" s="284" t="s">
        <v>0</v>
      </c>
      <c r="F165" s="284"/>
      <c r="G165" s="284"/>
      <c r="H165" s="284"/>
      <c r="I165" s="284"/>
      <c r="J165" s="284"/>
      <c r="K165" s="284"/>
      <c r="L165" s="284"/>
    </row>
    <row r="166" spans="3:12">
      <c r="E166" s="109">
        <v>2021</v>
      </c>
      <c r="F166" s="109">
        <v>2020</v>
      </c>
      <c r="G166" s="6"/>
      <c r="H166" s="109">
        <v>2021</v>
      </c>
      <c r="I166" s="109">
        <v>2020</v>
      </c>
      <c r="K166" s="109">
        <v>2021</v>
      </c>
      <c r="L166" s="109">
        <v>2020</v>
      </c>
    </row>
    <row r="167" spans="3:12">
      <c r="E167" s="278" t="s">
        <v>80</v>
      </c>
      <c r="F167" s="278"/>
      <c r="G167" s="242"/>
      <c r="H167" s="280" t="s">
        <v>81</v>
      </c>
      <c r="I167" s="280"/>
      <c r="K167" s="280" t="s">
        <v>82</v>
      </c>
      <c r="L167" s="280"/>
    </row>
    <row r="168" spans="3:12">
      <c r="C168" s="89" t="s">
        <v>9</v>
      </c>
      <c r="E168" s="279"/>
      <c r="F168" s="279"/>
      <c r="G168" s="111"/>
      <c r="H168" s="281"/>
      <c r="I168" s="281"/>
      <c r="K168" s="281"/>
      <c r="L168" s="281"/>
    </row>
    <row r="170" spans="3:12">
      <c r="C170" s="163" t="s">
        <v>21</v>
      </c>
      <c r="E170" s="38">
        <f>+K170-H170</f>
        <v>-172.78398647000012</v>
      </c>
      <c r="F170" s="38">
        <f>+L170-I170</f>
        <v>-253.34128588720438</v>
      </c>
      <c r="G170" s="38"/>
      <c r="H170" s="103">
        <f>+H55</f>
        <v>9.0000000000000853</v>
      </c>
      <c r="I170" s="38">
        <f>+I59</f>
        <v>-53.099999999999959</v>
      </c>
      <c r="J170" s="38"/>
      <c r="K170" s="38">
        <f>CF!I7</f>
        <v>-163.78398647000003</v>
      </c>
      <c r="L170" s="38">
        <f>CF!K7</f>
        <v>-306.44128588720434</v>
      </c>
    </row>
    <row r="171" spans="3:12">
      <c r="C171" s="164" t="s">
        <v>231</v>
      </c>
      <c r="E171" s="38">
        <f t="shared" ref="E171:E200" si="57">+K171-H171</f>
        <v>389.70000000000005</v>
      </c>
      <c r="F171" s="38">
        <f>+L171-I171</f>
        <v>493.90000000000003</v>
      </c>
      <c r="G171" s="38"/>
      <c r="H171" s="103">
        <f>-H51-H50</f>
        <v>104.79999999999998</v>
      </c>
      <c r="I171" s="38">
        <f>-I50-I51</f>
        <v>-30.800000000000018</v>
      </c>
      <c r="J171" s="38"/>
      <c r="K171" s="38">
        <f>CF!I8</f>
        <v>494.5</v>
      </c>
      <c r="L171" s="38">
        <f>CF!K8</f>
        <v>463.1</v>
      </c>
    </row>
    <row r="172" spans="3:12">
      <c r="C172" s="164" t="s">
        <v>157</v>
      </c>
      <c r="E172" s="38">
        <f t="shared" si="57"/>
        <v>-1.0999999999999999</v>
      </c>
      <c r="F172" s="38">
        <f t="shared" ref="F172:F200" si="58">+L172-I172</f>
        <v>30</v>
      </c>
      <c r="G172" s="38"/>
      <c r="H172" s="103">
        <v>0</v>
      </c>
      <c r="I172" s="38">
        <v>0</v>
      </c>
      <c r="J172" s="38"/>
      <c r="K172" s="38">
        <f>CF!I9</f>
        <v>-1.0999999999999999</v>
      </c>
      <c r="L172" s="38">
        <f>CF!K9</f>
        <v>30</v>
      </c>
    </row>
    <row r="173" spans="3:12">
      <c r="C173" s="164" t="s">
        <v>19</v>
      </c>
      <c r="E173" s="38">
        <f t="shared" si="57"/>
        <v>99.4</v>
      </c>
      <c r="F173" s="38">
        <f t="shared" si="58"/>
        <v>78.400000000000006</v>
      </c>
      <c r="G173" s="38"/>
      <c r="H173" s="103">
        <v>0</v>
      </c>
      <c r="I173" s="38">
        <v>0</v>
      </c>
      <c r="J173" s="38"/>
      <c r="K173" s="38">
        <f>CF!I10</f>
        <v>99.4</v>
      </c>
      <c r="L173" s="38">
        <f>CF!K10</f>
        <v>78.400000000000006</v>
      </c>
    </row>
    <row r="174" spans="3:12">
      <c r="C174" s="164" t="s">
        <v>158</v>
      </c>
      <c r="E174" s="38">
        <f t="shared" si="57"/>
        <v>-0.29999999999999993</v>
      </c>
      <c r="F174" s="38">
        <f t="shared" si="58"/>
        <v>0</v>
      </c>
      <c r="G174" s="38"/>
      <c r="H174" s="103">
        <v>0</v>
      </c>
      <c r="I174" s="38">
        <v>0</v>
      </c>
      <c r="J174" s="38"/>
      <c r="K174" s="38">
        <f>CF!I11</f>
        <v>-0.29999999999999993</v>
      </c>
      <c r="L174" s="38">
        <f>CF!K11</f>
        <v>0</v>
      </c>
    </row>
    <row r="175" spans="3:12">
      <c r="C175" s="164" t="s">
        <v>159</v>
      </c>
      <c r="E175" s="38">
        <f t="shared" si="57"/>
        <v>-11.7</v>
      </c>
      <c r="F175" s="38">
        <f t="shared" si="58"/>
        <v>-26.799999999999997</v>
      </c>
      <c r="G175" s="32"/>
      <c r="H175" s="103">
        <v>0</v>
      </c>
      <c r="I175" s="38">
        <v>0</v>
      </c>
      <c r="J175" s="32"/>
      <c r="K175" s="38">
        <f>CF!I12</f>
        <v>-11.7</v>
      </c>
      <c r="L175" s="38">
        <f>CF!K12</f>
        <v>-26.799999999999997</v>
      </c>
    </row>
    <row r="176" spans="3:12">
      <c r="C176" s="164" t="s">
        <v>160</v>
      </c>
      <c r="E176" s="38">
        <f t="shared" si="57"/>
        <v>-0.80000000000000027</v>
      </c>
      <c r="F176" s="38">
        <f t="shared" si="58"/>
        <v>2.3000000000000007</v>
      </c>
      <c r="G176" s="38"/>
      <c r="H176" s="103">
        <v>0</v>
      </c>
      <c r="I176" s="38">
        <v>0</v>
      </c>
      <c r="J176" s="38"/>
      <c r="K176" s="38">
        <f>CF!I13</f>
        <v>-0.80000000000000027</v>
      </c>
      <c r="L176" s="38">
        <f>CF!K13</f>
        <v>2.3000000000000007</v>
      </c>
    </row>
    <row r="177" spans="3:12">
      <c r="C177" s="164" t="s">
        <v>248</v>
      </c>
      <c r="E177" s="38">
        <f t="shared" si="57"/>
        <v>17.700000000000003</v>
      </c>
      <c r="F177" s="38">
        <f t="shared" si="58"/>
        <v>93.300000000000011</v>
      </c>
      <c r="G177" s="38"/>
      <c r="H177" s="103">
        <v>-50.5</v>
      </c>
      <c r="I177" s="38">
        <v>34.299999999999997</v>
      </c>
      <c r="J177" s="38"/>
      <c r="K177" s="38">
        <f>CF!I14</f>
        <v>-32.799999999999997</v>
      </c>
      <c r="L177" s="38">
        <f>CF!K14</f>
        <v>127.60000000000001</v>
      </c>
    </row>
    <row r="178" spans="3:12">
      <c r="C178" s="164" t="s">
        <v>161</v>
      </c>
      <c r="E178" s="38">
        <f t="shared" si="57"/>
        <v>-14</v>
      </c>
      <c r="F178" s="38">
        <f t="shared" si="58"/>
        <v>9.259999999999998</v>
      </c>
      <c r="G178" s="38"/>
      <c r="H178" s="103">
        <v>-51.2</v>
      </c>
      <c r="I178" s="38">
        <v>55.54</v>
      </c>
      <c r="J178" s="38"/>
      <c r="K178" s="38">
        <f>CF!I15</f>
        <v>-65.2</v>
      </c>
      <c r="L178" s="38">
        <f>CF!K15</f>
        <v>64.8</v>
      </c>
    </row>
    <row r="179" spans="3:12">
      <c r="C179" s="164" t="s">
        <v>162</v>
      </c>
      <c r="E179" s="38">
        <f t="shared" si="57"/>
        <v>15.2</v>
      </c>
      <c r="F179" s="38">
        <f t="shared" si="58"/>
        <v>-23.1</v>
      </c>
      <c r="G179" s="38"/>
      <c r="H179" s="103">
        <v>0</v>
      </c>
      <c r="I179" s="38">
        <v>0</v>
      </c>
      <c r="J179" s="38"/>
      <c r="K179" s="38">
        <f>CF!I16</f>
        <v>15.2</v>
      </c>
      <c r="L179" s="38">
        <f>CF!K16</f>
        <v>-23.1</v>
      </c>
    </row>
    <row r="180" spans="3:12">
      <c r="C180" s="164" t="s">
        <v>163</v>
      </c>
      <c r="E180" s="38">
        <f t="shared" si="57"/>
        <v>6.6</v>
      </c>
      <c r="F180" s="38">
        <f t="shared" si="58"/>
        <v>-41.239999999999995</v>
      </c>
      <c r="G180" s="38"/>
      <c r="H180" s="103">
        <v>-12.1</v>
      </c>
      <c r="I180" s="38">
        <v>-5.96</v>
      </c>
      <c r="J180" s="38"/>
      <c r="K180" s="38">
        <f>CF!I17</f>
        <v>-5.5</v>
      </c>
      <c r="L180" s="38">
        <f>CF!K17</f>
        <v>-47.199999999999996</v>
      </c>
    </row>
    <row r="181" spans="3:12">
      <c r="C181" s="164" t="s">
        <v>164</v>
      </c>
      <c r="E181" s="38">
        <f t="shared" si="57"/>
        <v>-1.2999999999999998</v>
      </c>
      <c r="F181" s="38">
        <f t="shared" si="58"/>
        <v>3.8</v>
      </c>
      <c r="G181" s="32"/>
      <c r="H181" s="103">
        <v>0</v>
      </c>
      <c r="I181" s="38">
        <v>0</v>
      </c>
      <c r="J181" s="32"/>
      <c r="K181" s="38">
        <f>CF!I18</f>
        <v>-1.2999999999999998</v>
      </c>
      <c r="L181" s="38">
        <f>CF!K18</f>
        <v>3.8</v>
      </c>
    </row>
    <row r="182" spans="3:12">
      <c r="C182" s="165" t="s">
        <v>116</v>
      </c>
      <c r="E182" s="104">
        <f t="shared" si="57"/>
        <v>326.61601352999986</v>
      </c>
      <c r="F182" s="104">
        <f t="shared" si="58"/>
        <v>366.45871411279569</v>
      </c>
      <c r="G182" s="38"/>
      <c r="H182" s="104">
        <f>ROUND(SUM(H170:H181),1)</f>
        <v>0</v>
      </c>
      <c r="I182" s="104">
        <f>ROUND(SUM(I170:I181),1)</f>
        <v>0</v>
      </c>
      <c r="J182" s="38"/>
      <c r="K182" s="104">
        <f>CF!I19</f>
        <v>326.61601352999986</v>
      </c>
      <c r="L182" s="104">
        <f>CF!K19</f>
        <v>366.45871411279569</v>
      </c>
    </row>
    <row r="183" spans="3:12">
      <c r="C183" s="164" t="s">
        <v>165</v>
      </c>
      <c r="E183" s="38">
        <f t="shared" si="57"/>
        <v>-127.3</v>
      </c>
      <c r="F183" s="38">
        <f t="shared" si="58"/>
        <v>-222.10000000000002</v>
      </c>
      <c r="G183" s="38"/>
      <c r="H183" s="103">
        <v>0</v>
      </c>
      <c r="I183" s="189">
        <v>0</v>
      </c>
      <c r="J183" s="38"/>
      <c r="K183" s="38">
        <f>CF!I20</f>
        <v>-127.3</v>
      </c>
      <c r="L183" s="38">
        <f>CF!K20</f>
        <v>-222.10000000000002</v>
      </c>
    </row>
    <row r="184" spans="3:12">
      <c r="C184" s="164" t="s">
        <v>105</v>
      </c>
      <c r="E184" s="38">
        <f t="shared" si="57"/>
        <v>-35.400000000000006</v>
      </c>
      <c r="F184" s="38">
        <f t="shared" si="58"/>
        <v>-32.799999999999997</v>
      </c>
      <c r="G184" s="38"/>
      <c r="H184" s="103">
        <v>0</v>
      </c>
      <c r="I184" s="189">
        <v>0</v>
      </c>
      <c r="J184" s="38"/>
      <c r="K184" s="38">
        <f>CF!I21</f>
        <v>-35.400000000000006</v>
      </c>
      <c r="L184" s="38">
        <f>CF!K21</f>
        <v>-32.799999999999997</v>
      </c>
    </row>
    <row r="185" spans="3:12">
      <c r="C185" s="164" t="s">
        <v>166</v>
      </c>
      <c r="E185" s="38">
        <f t="shared" si="57"/>
        <v>-10.199999999999999</v>
      </c>
      <c r="F185" s="38">
        <f t="shared" si="58"/>
        <v>-8.6</v>
      </c>
      <c r="G185" s="38"/>
      <c r="H185" s="103">
        <v>0</v>
      </c>
      <c r="I185" s="189">
        <v>0</v>
      </c>
      <c r="J185" s="38"/>
      <c r="K185" s="38">
        <f>CF!I22</f>
        <v>-10.199999999999999</v>
      </c>
      <c r="L185" s="38">
        <f>CF!K22</f>
        <v>-8.6</v>
      </c>
    </row>
    <row r="186" spans="3:12">
      <c r="C186" s="68" t="s">
        <v>167</v>
      </c>
      <c r="E186" s="38">
        <f t="shared" si="57"/>
        <v>1</v>
      </c>
      <c r="F186" s="38">
        <f t="shared" si="58"/>
        <v>26.599999999999998</v>
      </c>
      <c r="G186" s="32"/>
      <c r="H186" s="103">
        <v>0</v>
      </c>
      <c r="I186" s="189">
        <v>0</v>
      </c>
      <c r="J186" s="32"/>
      <c r="K186" s="38">
        <f>CF!I23</f>
        <v>1</v>
      </c>
      <c r="L186" s="38">
        <f>CF!K23</f>
        <v>26.599999999999998</v>
      </c>
    </row>
    <row r="187" spans="3:12">
      <c r="C187" s="68" t="s">
        <v>270</v>
      </c>
      <c r="E187" s="38">
        <f t="shared" ref="E187" si="59">+K187-H187</f>
        <v>0</v>
      </c>
      <c r="F187" s="38">
        <f t="shared" ref="F187" si="60">+L187-I187</f>
        <v>-17.7</v>
      </c>
      <c r="G187" s="32"/>
      <c r="H187" s="103">
        <v>0</v>
      </c>
      <c r="I187" s="189">
        <v>0</v>
      </c>
      <c r="J187" s="32"/>
      <c r="K187" s="38">
        <f>CF!I24</f>
        <v>0</v>
      </c>
      <c r="L187" s="38">
        <f>CF!K24</f>
        <v>-17.7</v>
      </c>
    </row>
    <row r="188" spans="3:12">
      <c r="C188" s="165" t="s">
        <v>168</v>
      </c>
      <c r="E188" s="104">
        <f t="shared" si="57"/>
        <v>-171.89999999999998</v>
      </c>
      <c r="F188" s="104">
        <f t="shared" si="58"/>
        <v>-254.60000000000005</v>
      </c>
      <c r="G188" s="38"/>
      <c r="H188" s="104">
        <f>SUM(H183:H187)</f>
        <v>0</v>
      </c>
      <c r="I188" s="104">
        <f>SUM(I183:I187)</f>
        <v>0</v>
      </c>
      <c r="J188" s="38"/>
      <c r="K188" s="104">
        <f>CF!I25</f>
        <v>-171.89999999999998</v>
      </c>
      <c r="L188" s="104">
        <f>CF!K25</f>
        <v>-254.60000000000005</v>
      </c>
    </row>
    <row r="189" spans="3:12">
      <c r="C189" s="248" t="s">
        <v>281</v>
      </c>
      <c r="E189" s="38">
        <f t="shared" si="57"/>
        <v>-19.440000000000001</v>
      </c>
      <c r="F189" s="38">
        <f t="shared" si="58"/>
        <v>124.2</v>
      </c>
      <c r="G189" s="38"/>
      <c r="H189" s="103">
        <v>0</v>
      </c>
      <c r="I189" s="189">
        <v>0</v>
      </c>
      <c r="J189" s="38"/>
      <c r="K189" s="38">
        <f>CF!I26</f>
        <v>-19.440000000000001</v>
      </c>
      <c r="L189" s="38">
        <f>CF!K26</f>
        <v>124.2</v>
      </c>
    </row>
    <row r="190" spans="3:12">
      <c r="C190" s="164" t="s">
        <v>233</v>
      </c>
      <c r="E190" s="38">
        <f t="shared" si="57"/>
        <v>-80.84</v>
      </c>
      <c r="F190" s="38">
        <f t="shared" si="58"/>
        <v>-73.7</v>
      </c>
      <c r="G190" s="38"/>
      <c r="H190" s="103">
        <v>0</v>
      </c>
      <c r="I190" s="189">
        <v>0</v>
      </c>
      <c r="J190" s="38"/>
      <c r="K190" s="38">
        <f>CF!I27</f>
        <v>-80.84</v>
      </c>
      <c r="L190" s="38">
        <f>CF!K27</f>
        <v>-73.7</v>
      </c>
    </row>
    <row r="191" spans="3:12">
      <c r="C191" s="164" t="s">
        <v>187</v>
      </c>
      <c r="E191" s="38">
        <f t="shared" si="57"/>
        <v>0</v>
      </c>
      <c r="F191" s="38">
        <f t="shared" si="58"/>
        <v>-240.3</v>
      </c>
      <c r="G191" s="38"/>
      <c r="H191" s="103">
        <v>0</v>
      </c>
      <c r="I191" s="189">
        <v>0</v>
      </c>
      <c r="J191" s="38"/>
      <c r="K191" s="38">
        <f>CF!I28</f>
        <v>0</v>
      </c>
      <c r="L191" s="38">
        <f>CF!K28</f>
        <v>-240.3</v>
      </c>
    </row>
    <row r="192" spans="3:12">
      <c r="C192" s="164" t="s">
        <v>169</v>
      </c>
      <c r="E192" s="38">
        <f t="shared" si="57"/>
        <v>0</v>
      </c>
      <c r="F192" s="38">
        <f t="shared" si="58"/>
        <v>170</v>
      </c>
      <c r="G192" s="38"/>
      <c r="H192" s="103">
        <v>0</v>
      </c>
      <c r="I192" s="189">
        <v>0</v>
      </c>
      <c r="J192" s="38"/>
      <c r="K192" s="38">
        <f>CF!I29</f>
        <v>0</v>
      </c>
      <c r="L192" s="38">
        <f>CF!K29</f>
        <v>170</v>
      </c>
    </row>
    <row r="193" spans="3:12">
      <c r="C193" s="164" t="s">
        <v>258</v>
      </c>
      <c r="E193" s="38">
        <f t="shared" si="57"/>
        <v>0</v>
      </c>
      <c r="F193" s="38">
        <f t="shared" si="58"/>
        <v>91.9</v>
      </c>
      <c r="G193" s="38"/>
      <c r="H193" s="103">
        <v>0</v>
      </c>
      <c r="I193" s="189">
        <v>0</v>
      </c>
      <c r="J193" s="38"/>
      <c r="K193" s="38">
        <f>CF!I30</f>
        <v>0</v>
      </c>
      <c r="L193" s="38">
        <f>CF!K30</f>
        <v>91.9</v>
      </c>
    </row>
    <row r="194" spans="3:12">
      <c r="C194" s="164" t="s">
        <v>232</v>
      </c>
      <c r="E194" s="38">
        <f t="shared" si="57"/>
        <v>-40.339999999999996</v>
      </c>
      <c r="F194" s="38">
        <f t="shared" si="58"/>
        <v>-43.1</v>
      </c>
      <c r="G194" s="38"/>
      <c r="H194" s="103">
        <v>0</v>
      </c>
      <c r="I194" s="189">
        <v>0</v>
      </c>
      <c r="J194" s="38"/>
      <c r="K194" s="38">
        <f>CF!I31</f>
        <v>-40.339999999999996</v>
      </c>
      <c r="L194" s="38">
        <f>CF!K31</f>
        <v>-43.1</v>
      </c>
    </row>
    <row r="195" spans="3:12">
      <c r="C195" s="164" t="s">
        <v>219</v>
      </c>
      <c r="E195" s="38">
        <f t="shared" si="57"/>
        <v>-8.8999999999999986</v>
      </c>
      <c r="F195" s="38">
        <f t="shared" si="58"/>
        <v>-10.700000000000001</v>
      </c>
      <c r="G195" s="32"/>
      <c r="H195" s="103">
        <v>0</v>
      </c>
      <c r="I195" s="189">
        <v>0</v>
      </c>
      <c r="J195" s="32"/>
      <c r="K195" s="38">
        <f>CF!I32</f>
        <v>-8.8999999999999986</v>
      </c>
      <c r="L195" s="38">
        <f>CF!K32</f>
        <v>-10.700000000000001</v>
      </c>
    </row>
    <row r="196" spans="3:12">
      <c r="C196" s="247" t="s">
        <v>267</v>
      </c>
      <c r="E196" s="38">
        <f t="shared" ref="E196" si="61">+K196-H196</f>
        <v>8.1</v>
      </c>
      <c r="F196" s="38">
        <f t="shared" ref="F196" si="62">+L196-I196</f>
        <v>-14.100000000000001</v>
      </c>
      <c r="G196" s="32"/>
      <c r="H196" s="103">
        <v>0</v>
      </c>
      <c r="I196" s="189">
        <v>0</v>
      </c>
      <c r="J196" s="32"/>
      <c r="K196" s="38">
        <f>CF!I33</f>
        <v>8.1</v>
      </c>
      <c r="L196" s="38">
        <f>CF!K33</f>
        <v>-14.100000000000001</v>
      </c>
    </row>
    <row r="197" spans="3:12">
      <c r="C197" s="165" t="s">
        <v>170</v>
      </c>
      <c r="E197" s="104">
        <f t="shared" si="57"/>
        <v>-141.42000000000002</v>
      </c>
      <c r="F197" s="104">
        <f t="shared" si="58"/>
        <v>4.1999999999999886</v>
      </c>
      <c r="G197" s="38"/>
      <c r="H197" s="104">
        <f>SUM(H189:H195)</f>
        <v>0</v>
      </c>
      <c r="I197" s="241">
        <f>SUM(I189:I195)</f>
        <v>0</v>
      </c>
      <c r="J197" s="38"/>
      <c r="K197" s="104">
        <f>CF!I34</f>
        <v>-141.42000000000002</v>
      </c>
      <c r="L197" s="104">
        <f>CF!K34</f>
        <v>4.1999999999999886</v>
      </c>
    </row>
    <row r="198" spans="3:12">
      <c r="C198" s="164" t="s">
        <v>171</v>
      </c>
      <c r="E198" s="38">
        <f t="shared" si="57"/>
        <v>13.296013529999868</v>
      </c>
      <c r="F198" s="38">
        <f t="shared" si="58"/>
        <v>116.05871411279563</v>
      </c>
      <c r="G198" s="38"/>
      <c r="H198" s="103">
        <f>+H197+H188+H182</f>
        <v>0</v>
      </c>
      <c r="I198" s="189">
        <f>+I197+I188+I182</f>
        <v>0</v>
      </c>
      <c r="J198" s="38"/>
      <c r="K198" s="38">
        <f>CF!I35</f>
        <v>13.296013529999868</v>
      </c>
      <c r="L198" s="38">
        <f>CF!K35</f>
        <v>116.05871411279563</v>
      </c>
    </row>
    <row r="199" spans="3:12">
      <c r="C199" s="164" t="s">
        <v>172</v>
      </c>
      <c r="E199" s="38">
        <f t="shared" si="57"/>
        <v>156.69157769279556</v>
      </c>
      <c r="F199" s="38">
        <f t="shared" si="58"/>
        <v>40.632863579999935</v>
      </c>
      <c r="G199" s="38"/>
      <c r="H199" s="103">
        <v>0</v>
      </c>
      <c r="I199" s="189">
        <v>0</v>
      </c>
      <c r="J199" s="38"/>
      <c r="K199" s="38">
        <f>CF!I36</f>
        <v>156.69157769279556</v>
      </c>
      <c r="L199" s="38">
        <f>CF!K36</f>
        <v>40.632863579999935</v>
      </c>
    </row>
    <row r="200" spans="3:12">
      <c r="C200" s="165" t="s">
        <v>173</v>
      </c>
      <c r="E200" s="104">
        <f t="shared" si="57"/>
        <v>169.98759122279543</v>
      </c>
      <c r="F200" s="104">
        <f t="shared" si="58"/>
        <v>156.69157769279556</v>
      </c>
      <c r="G200" s="38"/>
      <c r="H200" s="104">
        <f>SUM(H198:H199)</f>
        <v>0</v>
      </c>
      <c r="I200" s="241">
        <f>SUM(I198:I199)</f>
        <v>0</v>
      </c>
      <c r="J200" s="38"/>
      <c r="K200" s="104">
        <f>CF!I37</f>
        <v>169.98759122279543</v>
      </c>
      <c r="L200" s="104">
        <f>CF!K37</f>
        <v>156.69157769279556</v>
      </c>
    </row>
  </sheetData>
  <mergeCells count="27">
    <mergeCell ref="E39:L39"/>
    <mergeCell ref="E40:L40"/>
    <mergeCell ref="E42:F43"/>
    <mergeCell ref="H42:I43"/>
    <mergeCell ref="K42:L43"/>
    <mergeCell ref="E164:L164"/>
    <mergeCell ref="E165:L165"/>
    <mergeCell ref="E167:F168"/>
    <mergeCell ref="H167:I168"/>
    <mergeCell ref="K167:L168"/>
    <mergeCell ref="K127:L128"/>
    <mergeCell ref="C70:L70"/>
    <mergeCell ref="E73:L73"/>
    <mergeCell ref="E75:F76"/>
    <mergeCell ref="H75:I76"/>
    <mergeCell ref="K75:L76"/>
    <mergeCell ref="C122:L122"/>
    <mergeCell ref="E124:L124"/>
    <mergeCell ref="E125:L125"/>
    <mergeCell ref="E127:F128"/>
    <mergeCell ref="H127:I128"/>
    <mergeCell ref="C6:L6"/>
    <mergeCell ref="E8:L8"/>
    <mergeCell ref="E9:L9"/>
    <mergeCell ref="E11:F12"/>
    <mergeCell ref="H11:I12"/>
    <mergeCell ref="K11:L12"/>
  </mergeCells>
  <pageMargins left="0.7" right="0.7" top="0.75" bottom="0.75" header="0.3" footer="0.3"/>
  <pageSetup orientation="portrait" r:id="rId1"/>
  <ignoredErrors>
    <ignoredError sqref="E28:F28 E84:F84 E103:F103 E113:F113 E23:F23 E59:F59" formula="1"/>
    <ignoredError sqref="H197:I1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IS and OCI</vt:lpstr>
      <vt:lpstr>BS</vt:lpstr>
      <vt:lpstr>Equity</vt:lpstr>
      <vt:lpstr>CF</vt:lpstr>
      <vt:lpstr>Key tables</vt:lpstr>
      <vt:lpstr>Note 1 table</vt:lpstr>
      <vt:lpstr>Note 2 table</vt:lpstr>
      <vt:lpstr>Notes</vt:lpstr>
      <vt:lpstr>Note 17 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2022-01-26T16:12:45Z</dcterms:created>
  <dcterms:modified xsi:type="dcterms:W3CDTF">2022-01-26T20:16:08Z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