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5055" yWindow="240" windowWidth="19065" windowHeight="12735"/>
  </bookViews>
  <sheets>
    <sheet name="IS &amp; OCI" sheetId="5" r:id="rId1"/>
    <sheet name="BS" sheetId="6" r:id="rId2"/>
    <sheet name="CF" sheetId="8" r:id="rId3"/>
    <sheet name="Equity" sheetId="9" r:id="rId4"/>
    <sheet name="Notes" sheetId="7" r:id="rId5"/>
  </sheets>
  <definedNames>
    <definedName name="_xlnm.Print_Area" localSheetId="1">BS!$A$1:$L$42</definedName>
    <definedName name="_xlnm.Print_Area" localSheetId="2">CF!$A$1:$O$38</definedName>
    <definedName name="_xlnm.Print_Area" localSheetId="3">Equity!$A$1:$O$28</definedName>
    <definedName name="_xlnm.Print_Area" localSheetId="0">'IS &amp; OCI'!$A$1:$O$33</definedName>
    <definedName name="_xlnm.Print_Area" localSheetId="4">Notes!$A$1:$O$245</definedName>
  </definedNames>
  <calcPr calcId="145621" iterateDelta="9.9999999999994451E-4"/>
</workbook>
</file>

<file path=xl/calcChain.xml><?xml version="1.0" encoding="utf-8"?>
<calcChain xmlns="http://schemas.openxmlformats.org/spreadsheetml/2006/main">
  <c r="F7" i="8" l="1"/>
  <c r="G26" i="6" l="1"/>
  <c r="J10" i="7" l="1"/>
  <c r="F10" i="7"/>
  <c r="G31" i="6" l="1"/>
  <c r="G20" i="6"/>
  <c r="J59" i="7"/>
  <c r="F59" i="7"/>
  <c r="F58" i="7"/>
  <c r="J58" i="7" s="1"/>
  <c r="J11" i="5" s="1"/>
  <c r="J55" i="7"/>
  <c r="J9" i="5" s="1"/>
  <c r="N76" i="7" l="1"/>
  <c r="L76" i="7"/>
  <c r="J76" i="7"/>
  <c r="H76" i="7"/>
  <c r="F17" i="7" l="1"/>
  <c r="J32" i="8"/>
  <c r="F8" i="8"/>
  <c r="F15" i="7"/>
  <c r="H163" i="7" l="1"/>
  <c r="F32" i="8" l="1"/>
  <c r="N11" i="7"/>
  <c r="L11" i="7"/>
  <c r="H11" i="7"/>
  <c r="F9" i="5" l="1"/>
  <c r="F11" i="5"/>
  <c r="J8" i="8" l="1"/>
  <c r="G11" i="6" l="1"/>
  <c r="W14" i="5" l="1"/>
  <c r="F14" i="5"/>
  <c r="F7" i="5" l="1"/>
  <c r="F10" i="5"/>
  <c r="F18" i="5"/>
  <c r="F19" i="5"/>
  <c r="F26" i="5"/>
  <c r="H26" i="9" l="1"/>
  <c r="J25" i="9" l="1"/>
  <c r="N24" i="9" l="1"/>
  <c r="F20" i="7" l="1"/>
  <c r="F205" i="7" l="1"/>
  <c r="F206" i="7"/>
  <c r="J71" i="7" l="1"/>
  <c r="J72" i="7"/>
  <c r="J166" i="7" s="1"/>
  <c r="F166" i="7"/>
  <c r="F105" i="7"/>
  <c r="F73" i="7"/>
  <c r="F70" i="7"/>
  <c r="F74" i="7"/>
  <c r="F56" i="7"/>
  <c r="F34" i="7"/>
  <c r="J73" i="7" l="1"/>
  <c r="F12" i="5"/>
  <c r="F76" i="7"/>
  <c r="J26" i="5"/>
  <c r="J17" i="5"/>
  <c r="J13" i="5"/>
  <c r="J35" i="8"/>
  <c r="J31" i="8"/>
  <c r="J30" i="8"/>
  <c r="J29" i="8"/>
  <c r="J28" i="8"/>
  <c r="J27" i="8"/>
  <c r="J26" i="8"/>
  <c r="J24" i="8"/>
  <c r="J23" i="8"/>
  <c r="J22" i="8"/>
  <c r="J21" i="8"/>
  <c r="J20" i="8"/>
  <c r="J19" i="8"/>
  <c r="J17" i="8"/>
  <c r="J16" i="8"/>
  <c r="J15" i="8"/>
  <c r="J14" i="8"/>
  <c r="J13" i="8"/>
  <c r="J12" i="8"/>
  <c r="J11" i="8"/>
  <c r="J10" i="8"/>
  <c r="J9" i="8"/>
  <c r="F15" i="5" l="1"/>
  <c r="F16" i="5" s="1"/>
  <c r="N11" i="9"/>
  <c r="F20" i="5" l="1"/>
  <c r="F13" i="7" s="1"/>
  <c r="J13" i="7" s="1"/>
  <c r="F12" i="7"/>
  <c r="J12" i="7" s="1"/>
  <c r="J241" i="7"/>
  <c r="J240" i="7"/>
  <c r="J239" i="7"/>
  <c r="J238" i="7"/>
  <c r="J236" i="7"/>
  <c r="J235" i="7"/>
  <c r="J234" i="7"/>
  <c r="J231" i="7"/>
  <c r="J230" i="7"/>
  <c r="J218" i="7"/>
  <c r="J217" i="7"/>
  <c r="F163" i="7"/>
  <c r="H33" i="8"/>
  <c r="F33" i="8"/>
  <c r="H25" i="8"/>
  <c r="F25" i="8"/>
  <c r="H18" i="8"/>
  <c r="J132" i="7"/>
  <c r="J131" i="7"/>
  <c r="J130" i="7"/>
  <c r="J129" i="7"/>
  <c r="J128" i="7"/>
  <c r="J117" i="7"/>
  <c r="J116" i="7"/>
  <c r="J105" i="7"/>
  <c r="J104" i="7"/>
  <c r="J103" i="7"/>
  <c r="J102" i="7"/>
  <c r="J91" i="7"/>
  <c r="J90" i="7"/>
  <c r="J89" i="7"/>
  <c r="J75" i="7"/>
  <c r="J74" i="7"/>
  <c r="J70" i="7"/>
  <c r="J57" i="7"/>
  <c r="J56" i="7"/>
  <c r="J35" i="7"/>
  <c r="J34" i="7"/>
  <c r="J33" i="7"/>
  <c r="J32" i="7"/>
  <c r="J31" i="7"/>
  <c r="J20" i="7"/>
  <c r="J17" i="7"/>
  <c r="J15" i="7"/>
  <c r="H27" i="5"/>
  <c r="H20" i="5"/>
  <c r="H22" i="5" s="1"/>
  <c r="H15" i="5"/>
  <c r="H242" i="7"/>
  <c r="F242" i="7"/>
  <c r="H232" i="7"/>
  <c r="F232" i="7"/>
  <c r="H167" i="7"/>
  <c r="F167" i="7"/>
  <c r="H166" i="7"/>
  <c r="F165" i="7"/>
  <c r="H162" i="7"/>
  <c r="F162" i="7"/>
  <c r="H161" i="7"/>
  <c r="F161" i="7"/>
  <c r="H159" i="7"/>
  <c r="F159" i="7"/>
  <c r="H133" i="7"/>
  <c r="F133" i="7"/>
  <c r="F18" i="7" s="1"/>
  <c r="J18" i="7" s="1"/>
  <c r="H118" i="7"/>
  <c r="F118" i="7"/>
  <c r="H106" i="7"/>
  <c r="F106" i="7"/>
  <c r="H92" i="7"/>
  <c r="F92" i="7"/>
  <c r="H68" i="7"/>
  <c r="F68" i="7"/>
  <c r="H60" i="7"/>
  <c r="H36" i="7"/>
  <c r="F36" i="7"/>
  <c r="F9" i="7" s="1"/>
  <c r="J9" i="7" s="1"/>
  <c r="F25" i="5" l="1"/>
  <c r="F27" i="5" s="1"/>
  <c r="F21" i="5"/>
  <c r="F22" i="5" s="1"/>
  <c r="J12" i="5"/>
  <c r="H34" i="8"/>
  <c r="H36" i="8" s="1"/>
  <c r="H28" i="5"/>
  <c r="F60" i="7"/>
  <c r="J167" i="7"/>
  <c r="J165" i="7"/>
  <c r="J163" i="7"/>
  <c r="J162" i="7"/>
  <c r="J161" i="7"/>
  <c r="J10" i="5"/>
  <c r="J25" i="5" l="1"/>
  <c r="F28" i="5"/>
  <c r="F14" i="7"/>
  <c r="J14" i="7" s="1"/>
  <c r="J21" i="5"/>
  <c r="J7" i="5"/>
  <c r="F18" i="8" l="1"/>
  <c r="F16" i="7" s="1"/>
  <c r="J16" i="7" s="1"/>
  <c r="J151" i="7"/>
  <c r="J148" i="7"/>
  <c r="F34" i="8" l="1"/>
  <c r="J25" i="8"/>
  <c r="G32" i="6" l="1"/>
  <c r="N92" i="7" l="1"/>
  <c r="L92" i="7"/>
  <c r="J92" i="7"/>
  <c r="J18" i="5" s="1"/>
  <c r="J36" i="7"/>
  <c r="L36" i="7"/>
  <c r="N36" i="7"/>
  <c r="N60" i="7"/>
  <c r="L60" i="7"/>
  <c r="H208" i="7"/>
  <c r="K209" i="7" l="1"/>
  <c r="J14" i="5" l="1"/>
  <c r="J15" i="5" s="1"/>
  <c r="F196" i="7"/>
  <c r="J196" i="7"/>
  <c r="H196" i="7"/>
  <c r="J60" i="7" l="1"/>
  <c r="J27" i="5"/>
  <c r="L23" i="9" s="1"/>
  <c r="F150" i="7"/>
  <c r="J68" i="7" l="1"/>
  <c r="L68" i="7"/>
  <c r="J150" i="7"/>
  <c r="J152" i="7" s="1"/>
  <c r="J208" i="7"/>
  <c r="J232" i="7"/>
  <c r="L232" i="7"/>
  <c r="J242" i="7"/>
  <c r="L242" i="7"/>
  <c r="N242" i="7"/>
  <c r="J133" i="7" l="1"/>
  <c r="L133" i="7"/>
  <c r="N133" i="7"/>
  <c r="F182" i="7" l="1"/>
  <c r="F185" i="7" s="1"/>
  <c r="H182" i="7"/>
  <c r="H185" i="7" s="1"/>
  <c r="J182" i="7"/>
  <c r="J185" i="7" s="1"/>
  <c r="N18" i="8" l="1"/>
  <c r="N22" i="9" l="1"/>
  <c r="N10" i="9"/>
  <c r="G28" i="6"/>
  <c r="N27" i="5"/>
  <c r="N15" i="5"/>
  <c r="N16" i="5" s="1"/>
  <c r="L27" i="5"/>
  <c r="N232" i="7"/>
  <c r="F200" i="7" l="1"/>
  <c r="N118" i="7" l="1"/>
  <c r="L118" i="7"/>
  <c r="J118" i="7"/>
  <c r="L18" i="8" l="1"/>
  <c r="L25" i="8"/>
  <c r="N25" i="8"/>
  <c r="J33" i="8"/>
  <c r="L33" i="8"/>
  <c r="N33" i="8"/>
  <c r="L34" i="8" l="1"/>
  <c r="L36" i="8" s="1"/>
  <c r="N34" i="8"/>
  <c r="N36" i="8" s="1"/>
  <c r="K37" i="6"/>
  <c r="K40" i="6" s="1"/>
  <c r="K28" i="6"/>
  <c r="K20" i="6"/>
  <c r="K12" i="6"/>
  <c r="I37" i="6"/>
  <c r="I40" i="6" s="1"/>
  <c r="K21" i="6" l="1"/>
  <c r="K41" i="6"/>
  <c r="J106" i="7" l="1"/>
  <c r="J19" i="5" s="1"/>
  <c r="L15" i="5" l="1"/>
  <c r="J16" i="5" l="1"/>
  <c r="J20" i="5" l="1"/>
  <c r="J11" i="7"/>
  <c r="L106" i="7"/>
  <c r="N166" i="7"/>
  <c r="N165" i="7"/>
  <c r="N163" i="7"/>
  <c r="N162" i="7"/>
  <c r="N161" i="7"/>
  <c r="N159" i="7"/>
  <c r="H150" i="7"/>
  <c r="N106" i="7" l="1"/>
  <c r="H152" i="7"/>
  <c r="N167" i="7"/>
  <c r="D27" i="9" l="1"/>
  <c r="G34" i="6" s="1"/>
  <c r="F27" i="9"/>
  <c r="G35" i="6" s="1"/>
  <c r="H27" i="9"/>
  <c r="G36" i="6" s="1"/>
  <c r="G37" i="6" l="1"/>
  <c r="L27" i="9"/>
  <c r="G39" i="6" s="1"/>
  <c r="N12" i="9" l="1"/>
  <c r="I32" i="6" l="1"/>
  <c r="I28" i="6"/>
  <c r="I20" i="6"/>
  <c r="I12" i="6"/>
  <c r="I21" i="6" l="1"/>
  <c r="I41" i="6"/>
  <c r="F152" i="7" l="1"/>
  <c r="L166" i="7" l="1"/>
  <c r="L162" i="7"/>
  <c r="L163" i="7"/>
  <c r="L161" i="7" l="1"/>
  <c r="L167" i="7" l="1"/>
  <c r="G4" i="6"/>
  <c r="J14" i="9" l="1"/>
  <c r="L14" i="9"/>
  <c r="E27" i="9" l="1"/>
  <c r="G27" i="9"/>
  <c r="I27" i="9"/>
  <c r="K27" i="9"/>
  <c r="N26" i="9" l="1"/>
  <c r="N25" i="9"/>
  <c r="N8" i="9"/>
  <c r="N9" i="9"/>
  <c r="N13" i="9"/>
  <c r="H14" i="9"/>
  <c r="F14" i="9"/>
  <c r="D14" i="9"/>
  <c r="N14" i="9" l="1"/>
  <c r="J159" i="7" l="1"/>
  <c r="L159" i="7"/>
  <c r="L20" i="5" l="1"/>
  <c r="L22" i="5" l="1"/>
  <c r="L28" i="5" s="1"/>
  <c r="J22" i="5"/>
  <c r="J7" i="8" s="1"/>
  <c r="J18" i="8" s="1"/>
  <c r="J34" i="8" s="1"/>
  <c r="J36" i="8" s="1"/>
  <c r="F36" i="8" s="1"/>
  <c r="J28" i="5" l="1"/>
  <c r="J23" i="9"/>
  <c r="J27" i="9" s="1"/>
  <c r="N20" i="5"/>
  <c r="N22" i="5" s="1"/>
  <c r="N28" i="5" s="1"/>
  <c r="N23" i="9" l="1"/>
  <c r="G38" i="6"/>
  <c r="G40" i="6" s="1"/>
  <c r="G41" i="6" s="1"/>
  <c r="N27" i="9"/>
  <c r="F202" i="7" l="1"/>
  <c r="F208" i="7" s="1"/>
  <c r="F21" i="7" s="1"/>
  <c r="J21" i="7" s="1"/>
  <c r="G12" i="6"/>
  <c r="G21" i="6" l="1"/>
  <c r="F19" i="7" s="1"/>
  <c r="J19" i="7" s="1"/>
</calcChain>
</file>

<file path=xl/sharedStrings.xml><?xml version="1.0" encoding="utf-8"?>
<sst xmlns="http://schemas.openxmlformats.org/spreadsheetml/2006/main" count="491" uniqueCount="259">
  <si>
    <t xml:space="preserve"> </t>
  </si>
  <si>
    <t>December 31,</t>
  </si>
  <si>
    <t>Cash and cash equivalents</t>
  </si>
  <si>
    <t>Income taxes payable</t>
  </si>
  <si>
    <t>Other long-term liabilities</t>
  </si>
  <si>
    <t xml:space="preserve">Depreciation and amortization </t>
  </si>
  <si>
    <t>Quarter ended</t>
  </si>
  <si>
    <t>Other current assets</t>
  </si>
  <si>
    <t xml:space="preserve">   Total assets</t>
  </si>
  <si>
    <t>LIABILITIES AND SHAREHOLDERS' EQUITY</t>
  </si>
  <si>
    <t>Long-term debt</t>
  </si>
  <si>
    <t>Accounts payable</t>
  </si>
  <si>
    <t>ASSETS</t>
  </si>
  <si>
    <t>Interest expense</t>
  </si>
  <si>
    <t>Restricted cash</t>
  </si>
  <si>
    <t>Short-term debt and current portion of long-term debt</t>
  </si>
  <si>
    <t xml:space="preserve">   Total current liabilities</t>
  </si>
  <si>
    <t xml:space="preserve">Revenues </t>
  </si>
  <si>
    <t xml:space="preserve">          Total current assets</t>
  </si>
  <si>
    <t xml:space="preserve">          Total shareholders' equity</t>
  </si>
  <si>
    <t xml:space="preserve">    Total liabilities and shareholders' equity</t>
  </si>
  <si>
    <t>Year ended</t>
  </si>
  <si>
    <t>Total operating expenses</t>
  </si>
  <si>
    <t>Additional paid-in capital</t>
  </si>
  <si>
    <t xml:space="preserve">Accumulated earnings </t>
  </si>
  <si>
    <t xml:space="preserve">   Total long-term liabilities</t>
  </si>
  <si>
    <t>Goodwill</t>
  </si>
  <si>
    <t>Deferred tax liabilities</t>
  </si>
  <si>
    <t>Deferred tax assets</t>
  </si>
  <si>
    <t>Earnings per share, to ordinary equity holders of PGS ASA:</t>
  </si>
  <si>
    <t>- Basic</t>
  </si>
  <si>
    <t>Accounts receivable</t>
  </si>
  <si>
    <t>Accrued revenues and other receivables</t>
  </si>
  <si>
    <t>Property and equipment</t>
  </si>
  <si>
    <t>Other intangible assets</t>
  </si>
  <si>
    <t xml:space="preserve">     Total paid-in capital</t>
  </si>
  <si>
    <t xml:space="preserve">  </t>
  </si>
  <si>
    <t xml:space="preserve">Common stock; par value NOK 3; </t>
  </si>
  <si>
    <t xml:space="preserve">   Treasury shares, par value</t>
  </si>
  <si>
    <t>Note</t>
  </si>
  <si>
    <t xml:space="preserve">Cost of sales </t>
  </si>
  <si>
    <t xml:space="preserve">Research and development costs </t>
  </si>
  <si>
    <t xml:space="preserve">Selling, general and administrative costs </t>
  </si>
  <si>
    <t xml:space="preserve"> Weighted average basic shares outstanding</t>
  </si>
  <si>
    <t>MultiClient library</t>
  </si>
  <si>
    <t xml:space="preserve">   issued and outstanding 217,799,997 shares </t>
  </si>
  <si>
    <t xml:space="preserve">     Total</t>
  </si>
  <si>
    <t>Interest bearing receivables</t>
  </si>
  <si>
    <t>Restricted cash (current and long-term)</t>
  </si>
  <si>
    <t>Acquired treasury shares</t>
  </si>
  <si>
    <t>Total comprehensive income</t>
  </si>
  <si>
    <t>equity</t>
  </si>
  <si>
    <t>capital</t>
  </si>
  <si>
    <t>par value</t>
  </si>
  <si>
    <t>Shareholders'</t>
  </si>
  <si>
    <t>earnings</t>
  </si>
  <si>
    <t>paid-in</t>
  </si>
  <si>
    <t>shares</t>
  </si>
  <si>
    <t>stock</t>
  </si>
  <si>
    <t>Accumulated</t>
  </si>
  <si>
    <t>Additional</t>
  </si>
  <si>
    <t>Treasury</t>
  </si>
  <si>
    <t>Common</t>
  </si>
  <si>
    <t>MultiClient late sales</t>
  </si>
  <si>
    <t xml:space="preserve">     MultiClient library, net</t>
  </si>
  <si>
    <t>Surveys in progress</t>
  </si>
  <si>
    <t xml:space="preserve">     Completed surveys</t>
  </si>
  <si>
    <t>Completed during 2011</t>
  </si>
  <si>
    <t>Completed during 2010</t>
  </si>
  <si>
    <t>The net book-value of the MultiClient library by year of completion is as follows:</t>
  </si>
  <si>
    <t xml:space="preserve">Other  </t>
  </si>
  <si>
    <t>Interest income</t>
  </si>
  <si>
    <t>Capitalized interest, construction in progress</t>
  </si>
  <si>
    <t>Capitalized interest, MultiClient library</t>
  </si>
  <si>
    <t>Interest expense, gross</t>
  </si>
  <si>
    <t>Amortization of MultiClient library</t>
  </si>
  <si>
    <t xml:space="preserve">Gross depreciation </t>
  </si>
  <si>
    <t>Capitalized development costs</t>
  </si>
  <si>
    <t>Research and development costs, gross</t>
  </si>
  <si>
    <t xml:space="preserve">     - Other</t>
  </si>
  <si>
    <t xml:space="preserve">     - MultiClient late sales</t>
  </si>
  <si>
    <t xml:space="preserve">     - MultiClient pre-funding</t>
  </si>
  <si>
    <t xml:space="preserve">     - Contract seismic</t>
  </si>
  <si>
    <t>Marine revenues by service type:</t>
  </si>
  <si>
    <t>Cash and cash equivalents at end of period</t>
  </si>
  <si>
    <t>Cash and cash equivalents at beginning of period</t>
  </si>
  <si>
    <t>Interest paid</t>
  </si>
  <si>
    <t>Proceeds from sale of treasury shares</t>
  </si>
  <si>
    <t>Purchase of treasury shares</t>
  </si>
  <si>
    <t>Investment in other intangible assets</t>
  </si>
  <si>
    <t>Investment in MultiClient library</t>
  </si>
  <si>
    <t>Increase (decrease) in accounts payable</t>
  </si>
  <si>
    <t>Other items</t>
  </si>
  <si>
    <t xml:space="preserve"> Income taxes paid</t>
  </si>
  <si>
    <t>Attributable to equity holders of PGS ASA</t>
  </si>
  <si>
    <t>Completed during 2012</t>
  </si>
  <si>
    <t xml:space="preserve">Dividend paid  </t>
  </si>
  <si>
    <t>Key figures MultiClient library:</t>
  </si>
  <si>
    <t>Summary of net interest bearing debt:</t>
  </si>
  <si>
    <t>Income before income tax expense</t>
  </si>
  <si>
    <t>Income tax expense</t>
  </si>
  <si>
    <t>Net income to equity holders of PGS ASA</t>
  </si>
  <si>
    <t>Total comprehensive income to equity holders of PGS ASA</t>
  </si>
  <si>
    <t>Other long-term assets</t>
  </si>
  <si>
    <t xml:space="preserve">Condensed Consolidated Statements of Financial Position </t>
  </si>
  <si>
    <t>(Increase) decrease in accounts receivable, accrued revenues &amp; other receivables</t>
  </si>
  <si>
    <t>Investment in property and equipment</t>
  </si>
  <si>
    <t>Net cash (used in) provided by financing activities</t>
  </si>
  <si>
    <t>Condensed Consolidated Statements of Cash Flows</t>
  </si>
  <si>
    <t>Currency exchange gain (loss)</t>
  </si>
  <si>
    <t>Change in other long-term items related to operating activities</t>
  </si>
  <si>
    <t>Investment in other current -and long-term assets</t>
  </si>
  <si>
    <t>Completed during 2013</t>
  </si>
  <si>
    <t>(In millions of US dollars)</t>
  </si>
  <si>
    <t>(In millions US of dollars)</t>
  </si>
  <si>
    <t>Operating profit/EBIT</t>
  </si>
  <si>
    <t>- Diluted</t>
  </si>
  <si>
    <t xml:space="preserve"> Weighted average diluted shares outstanding</t>
  </si>
  <si>
    <t>Proceeds, net of deferred loan costs, from issuance of long-term debt</t>
  </si>
  <si>
    <t>MultiClient pre-funding revenue</t>
  </si>
  <si>
    <t>Interest expense consists of the following:</t>
  </si>
  <si>
    <t>Other financial expense, net</t>
  </si>
  <si>
    <t>Other financial expense, net consists of the following:</t>
  </si>
  <si>
    <t xml:space="preserve">                                                   </t>
  </si>
  <si>
    <t>Net change in deferred steaming depreciation costs</t>
  </si>
  <si>
    <t>Depreciation capitalized and deferred, net</t>
  </si>
  <si>
    <t>Depreciation capitalized in MC</t>
  </si>
  <si>
    <t>Adjustment for deferred loan costs (offset in long-term debt)</t>
  </si>
  <si>
    <t>Employee benefit plans</t>
  </si>
  <si>
    <t xml:space="preserve">         Total long-term assets</t>
  </si>
  <si>
    <t>Other comprehensive income</t>
  </si>
  <si>
    <t xml:space="preserve">Other </t>
  </si>
  <si>
    <t>comprehensive</t>
  </si>
  <si>
    <t>income</t>
  </si>
  <si>
    <t xml:space="preserve">     - Imaging</t>
  </si>
  <si>
    <t>Condensed Consolidated Statements of Changes in Shareholders' Equity</t>
  </si>
  <si>
    <t xml:space="preserve">Capitalized depreciation (non-cash) </t>
  </si>
  <si>
    <t>Sum note 5 plus impairment &amp; impairment of long-term assets</t>
  </si>
  <si>
    <t>Was 13.0 in Q4 ER. Reclass from "Other" to "Share of (income) loss in associated companies". See note 7.</t>
  </si>
  <si>
    <t>Was 4.8 in Q4 ER. Reclass from "Other" to "Share of (income) loss in associated companies". See note 7.</t>
  </si>
  <si>
    <t>Increase in long-term restricted cash</t>
  </si>
  <si>
    <t>Net cash used in investing activities</t>
  </si>
  <si>
    <t xml:space="preserve"> Proceeds from sale and disposal of assets</t>
  </si>
  <si>
    <t xml:space="preserve"> Share of loss in associated companies and impairments</t>
  </si>
  <si>
    <t>Transfer of actuarial gains and losses net of tax</t>
  </si>
  <si>
    <t>Balance as of January 1, 2014</t>
  </si>
  <si>
    <t>Accrued expenses and other current liabilities</t>
  </si>
  <si>
    <t>Change in other current items related to operating activities</t>
  </si>
  <si>
    <t xml:space="preserve">Loss from associated companies </t>
  </si>
  <si>
    <t>Revenues by service type:</t>
  </si>
  <si>
    <t>Net drawdown of Revolving Credit Facility</t>
  </si>
  <si>
    <t>Items that will not be reclassified to profit and loss</t>
  </si>
  <si>
    <t>Other comprehensive income for the period, net of tax</t>
  </si>
  <si>
    <t>Depreciation, amortization and impairment consists of the following:</t>
  </si>
  <si>
    <t>Current tax expense</t>
  </si>
  <si>
    <t>Deferred tax expense</t>
  </si>
  <si>
    <t>Seismic equipment</t>
  </si>
  <si>
    <t>Vessel upgrades/Yard</t>
  </si>
  <si>
    <t>Processing equipment</t>
  </si>
  <si>
    <t>Newbuilds</t>
  </si>
  <si>
    <t>Other</t>
  </si>
  <si>
    <t xml:space="preserve">Cash investment in MultiClient library </t>
  </si>
  <si>
    <t xml:space="preserve">Capitalized interest in MultiClient library </t>
  </si>
  <si>
    <t xml:space="preserve">Amortization of MultiClient library </t>
  </si>
  <si>
    <t>Secured</t>
  </si>
  <si>
    <t>Export credit financing, due 2025</t>
  </si>
  <si>
    <t>Export credit financing, due 2027</t>
  </si>
  <si>
    <t>Unsecured</t>
  </si>
  <si>
    <t>Senior notes, Coupon 7.375%, due 2018</t>
  </si>
  <si>
    <t>Less current portion</t>
  </si>
  <si>
    <t>Less deferred loan costs, net of debt premiums</t>
  </si>
  <si>
    <t>Total long-term debt</t>
  </si>
  <si>
    <t>Long term debt consists of the following:</t>
  </si>
  <si>
    <t>Undrawn facilities consists of the following:</t>
  </si>
  <si>
    <t xml:space="preserve">Export credit financing </t>
  </si>
  <si>
    <t>Bank facility (NOK 50 mill)</t>
  </si>
  <si>
    <t>Performance bond</t>
  </si>
  <si>
    <t>Gains (losses) arising during the period</t>
  </si>
  <si>
    <t>Prefunding as a percentage of MultiClient cash investment</t>
  </si>
  <si>
    <t>Vessel allocation:</t>
  </si>
  <si>
    <t>Contract</t>
  </si>
  <si>
    <t>MultiClient</t>
  </si>
  <si>
    <t>Steaming</t>
  </si>
  <si>
    <t>Yard</t>
  </si>
  <si>
    <t>Standby</t>
  </si>
  <si>
    <t xml:space="preserve"> Condensed Consolidated Statements of Profit and Loss</t>
  </si>
  <si>
    <t>Balance as of January 1, 2015</t>
  </si>
  <si>
    <t xml:space="preserve">Total </t>
  </si>
  <si>
    <t>Actuarial gains (losses) on defined benefit pensions plans</t>
  </si>
  <si>
    <t>Income tax effect on actuarial gains and losses</t>
  </si>
  <si>
    <t>Cash flow hedges</t>
  </si>
  <si>
    <t>Deferred tax on cash flow hedges</t>
  </si>
  <si>
    <t>Revaluation of shares available-for-sale</t>
  </si>
  <si>
    <t>Other comprehensive income (loss) of associated companies</t>
  </si>
  <si>
    <t>Translation adjustments and other</t>
  </si>
  <si>
    <t>Reclassification adjustments for losses (gains) included in profit and loss</t>
  </si>
  <si>
    <t>Items that may be subsequently reclassified to profit and loss</t>
  </si>
  <si>
    <t>A reconciliation of reclassification adjustments included in the Consolidated Statements of Profit and Loss:</t>
  </si>
  <si>
    <t>Completed during 2009</t>
  </si>
  <si>
    <t>Net cash provided by operating activities</t>
  </si>
  <si>
    <t xml:space="preserve">     Total revenues</t>
  </si>
  <si>
    <r>
      <t>Repayment of</t>
    </r>
    <r>
      <rPr>
        <strike/>
        <sz val="10"/>
        <color rgb="FFFF0000"/>
        <rFont val="Calibri"/>
        <family val="2"/>
      </rPr>
      <t xml:space="preserve"> long-term </t>
    </r>
    <r>
      <rPr>
        <sz val="10"/>
        <rFont val="Calibri"/>
        <family val="2"/>
      </rPr>
      <t>debt</t>
    </r>
  </si>
  <si>
    <r>
      <t>Net</t>
    </r>
    <r>
      <rPr>
        <strike/>
        <sz val="10"/>
        <color rgb="FFFF0000"/>
        <rFont val="Calibri"/>
        <family val="2"/>
      </rPr>
      <t xml:space="preserve"> increase (decrease)</t>
    </r>
    <r>
      <rPr>
        <sz val="10"/>
        <rFont val="Calibri"/>
        <family val="2"/>
      </rPr>
      <t xml:space="preserve"> in cash and cash equivalents</t>
    </r>
  </si>
  <si>
    <t>Completed during 2015</t>
  </si>
  <si>
    <t xml:space="preserve">Term loan B, Libor (minimum 75 bp) + 250 Basis points, due 2021 </t>
  </si>
  <si>
    <t xml:space="preserve">Revolving credit facility, due 2018 </t>
  </si>
  <si>
    <t>Revolving credit facility, due 2018</t>
  </si>
  <si>
    <t>Net income (loss) to equity holders of PGS ASA</t>
  </si>
  <si>
    <t>Note 1 - Revenues</t>
  </si>
  <si>
    <t>Note 2 - Net operating expenses excluding depreciation, amortization and impairments</t>
  </si>
  <si>
    <t>Note 3 - Depreciation, amortization and impairments</t>
  </si>
  <si>
    <t>Note 4 - Loss from associated companies</t>
  </si>
  <si>
    <t>Note 5 - Interest expense</t>
  </si>
  <si>
    <t>Note 6 - Other financial expense, net</t>
  </si>
  <si>
    <t>Note 7 - Income tax expense</t>
  </si>
  <si>
    <t>Note 8 - Property and equipment</t>
  </si>
  <si>
    <t>Note 9 - MultiClient library</t>
  </si>
  <si>
    <t>Note 10 - Liquidity and financing</t>
  </si>
  <si>
    <t>Note 11 - Earnings per share</t>
  </si>
  <si>
    <t>Note 12 - Components of Other comprehensive income</t>
  </si>
  <si>
    <t xml:space="preserve">Write-off relating to Term loan refinancing </t>
  </si>
  <si>
    <t xml:space="preserve">Long-term debt </t>
  </si>
  <si>
    <t>Income tax expense consists of the following:</t>
  </si>
  <si>
    <t>Key Financial Figures</t>
  </si>
  <si>
    <t>(In millions of US dollars, except per share data)</t>
  </si>
  <si>
    <t>Revenues</t>
  </si>
  <si>
    <t>EBIT as reported</t>
  </si>
  <si>
    <t>Net income to equity holders</t>
  </si>
  <si>
    <t>Basic earnings per share ($ per share)</t>
  </si>
  <si>
    <t>Cash investment in MultiClient library</t>
  </si>
  <si>
    <t>Capital expenditures (whether paid or not)</t>
  </si>
  <si>
    <t xml:space="preserve">Total assets </t>
  </si>
  <si>
    <t>Net interest bearing debt</t>
  </si>
  <si>
    <r>
      <t xml:space="preserve">Completed during 2014 </t>
    </r>
    <r>
      <rPr>
        <sz val="8"/>
        <rFont val="Calibri"/>
        <family val="2"/>
      </rPr>
      <t xml:space="preserve">(1) </t>
    </r>
  </si>
  <si>
    <r>
      <rPr>
        <sz val="8"/>
        <rFont val="Calibri"/>
        <family val="2"/>
      </rPr>
      <t>1)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Includes capital expenditure incurred, whether paid or not.</t>
    </r>
  </si>
  <si>
    <t>Capital expenditures 1) consists of the following:</t>
  </si>
  <si>
    <t xml:space="preserve">line 12,13,14 must be according to IS. </t>
  </si>
  <si>
    <t>Notes to the Condensed Interim Consolidated Financial Statements - Second Quarter 2015</t>
  </si>
  <si>
    <t>June 30,</t>
  </si>
  <si>
    <t>Six months ended</t>
  </si>
  <si>
    <t>Six months</t>
  </si>
  <si>
    <t xml:space="preserve">Six months </t>
  </si>
  <si>
    <t>Balance as of June 30, 2014</t>
  </si>
  <si>
    <t>Balance as of June 30, 2015</t>
  </si>
  <si>
    <t>Dividend paid (1)</t>
  </si>
  <si>
    <t>(1) NOK 2.30 per share was paid as ordinary dividend for 2013</t>
  </si>
  <si>
    <t>Impairment and loss on sale of long-term assets</t>
  </si>
  <si>
    <t>Exercise of employee benefit plans</t>
  </si>
  <si>
    <t xml:space="preserve">Other charges/(income) </t>
  </si>
  <si>
    <t>Other charges/(income)</t>
  </si>
  <si>
    <t>Impairments and loss on sale of assets</t>
  </si>
  <si>
    <t>EBIT ex. Impairment and other charges</t>
  </si>
  <si>
    <t>(1) NOK 0.70 per share was paid as ordinary dividend for 2014</t>
  </si>
  <si>
    <t>Loss (gain) on sale and retirement of assets</t>
  </si>
  <si>
    <t>Depreciation, amortization, impairment and loss on sale of long-term assets</t>
  </si>
  <si>
    <t xml:space="preserve">For the six months ended June 30, 2014 </t>
  </si>
  <si>
    <t>For the six months ended June 30, 2015</t>
  </si>
  <si>
    <t>(1) MultiClient library as of December 31, 2014 with net book value of $12.7 million was reclassified from "Surveys in progress" to "Completed during 2014" in Q1 2015.</t>
  </si>
  <si>
    <t>EBITDA (as defined, see note 13)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</si>
</sst>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[Red]\(&quot;$&quot;#,##0\)"/>
    <numFmt numFmtId="165" formatCode="&quot;$&quot;#,##0.00_);[Red]\(&quot;$&quot;#,##0.00\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&quot;$&quot;\ * #,##0_);_(&quot;$&quot;\ * \(#,##0\);_(&quot;$&quot;\ * &quot;-&quot;_);_(@_)"/>
    <numFmt numFmtId="170" formatCode="_(* #,##0_);_(* \(#,##0\);_(* &quot;-&quot;??_);_(@_)"/>
    <numFmt numFmtId="171" formatCode="_(&quot;$&quot;* #,##0_);_(&quot;$&quot;* \(#,##0\);_(&quot;$&quot;* &quot;-&quot;??_);_(@_)"/>
    <numFmt numFmtId="172" formatCode="_ * #,##0_ ;_ * \(#,##0\)_ ;_ * &quot;-&quot;_ ;_ @_ "/>
    <numFmt numFmtId="173" formatCode="_(* #,##0.0_);_(* \(#,##0.0\);_(* &quot;-&quot;??_);_(@_)"/>
    <numFmt numFmtId="174" formatCode="#,##0;[Red]\(#,##0\)"/>
    <numFmt numFmtId="175" formatCode="_-* #,##0_-;\-* #,##0_-;_-* &quot;-&quot;_-;_-@_-"/>
    <numFmt numFmtId="176" formatCode="_-* #,##0.00_-;\-* #,##0.00_-;_-* &quot;-&quot;??_-;_-@_-"/>
    <numFmt numFmtId="177" formatCode="_(* #,##0,;_(* \(#,##0,\);_(* &quot;-&quot;_);_(@_)"/>
    <numFmt numFmtId="178" formatCode="_-&quot;£&quot;* #,##0.00_-;\-&quot;£&quot;* #,##0.00_-;_-&quot;£&quot;* &quot;-&quot;??_-;_-@_-"/>
    <numFmt numFmtId="179" formatCode="_(* #,##0.0_);_(* \(#,##0.0\);_(* &quot;-&quot;_);_(@_)"/>
  </numFmts>
  <fonts count="9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Univers 55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theme="3" tint="0.59999389629810485"/>
      <name val="Times New Roman"/>
      <family val="1"/>
    </font>
    <font>
      <sz val="10"/>
      <color theme="3" tint="0.59999389629810485"/>
      <name val="Arial"/>
      <family val="2"/>
    </font>
    <font>
      <sz val="8"/>
      <color theme="4" tint="-0.249977111117893"/>
      <name val="Arial"/>
      <family val="2"/>
    </font>
    <font>
      <sz val="8"/>
      <color theme="4" tint="-0.249977111117893"/>
      <name val="Times New Roman"/>
      <family val="1"/>
    </font>
    <font>
      <sz val="10"/>
      <color theme="3" tint="0.39997558519241921"/>
      <name val="Arial"/>
      <family val="2"/>
    </font>
    <font>
      <sz val="10"/>
      <color theme="3" tint="0.39997558519241921"/>
      <name val="Times New Roman"/>
      <family val="1"/>
    </font>
    <font>
      <sz val="8"/>
      <color theme="3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6"/>
      <name val="Univers (WN)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8"/>
      <color indexed="9"/>
      <name val="Times New Roman"/>
      <family val="1"/>
    </font>
    <font>
      <b/>
      <sz val="8"/>
      <color indexed="9"/>
      <name val="Arial"/>
      <family val="2"/>
    </font>
    <font>
      <sz val="8"/>
      <name val="Helv"/>
    </font>
    <font>
      <sz val="12"/>
      <name val="Times New Roman Cyr"/>
      <charset val="204"/>
    </font>
    <font>
      <b/>
      <sz val="9"/>
      <name val="Arial"/>
      <family val="2"/>
    </font>
    <font>
      <sz val="8"/>
      <color indexed="13"/>
      <name val="MS Sans Serif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Maiandra GD"/>
      <family val="2"/>
    </font>
    <font>
      <u/>
      <sz val="8"/>
      <color rgb="FF0000FF"/>
      <name val="Calibri"/>
      <family val="2"/>
      <scheme val="minor"/>
    </font>
    <font>
      <sz val="9"/>
      <color theme="1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sz val="12"/>
      <name val="Helv"/>
    </font>
    <font>
      <sz val="24"/>
      <name val="Helv"/>
    </font>
    <font>
      <b/>
      <sz val="10"/>
      <name val="MS Sans Serif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strike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sz val="14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8"/>
      <color theme="4" tint="-0.249977111117893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FF0000"/>
      <name val="Calibri"/>
      <family val="2"/>
    </font>
    <font>
      <b/>
      <sz val="12"/>
      <name val="Calibri"/>
      <family val="2"/>
    </font>
    <font>
      <b/>
      <sz val="10"/>
      <color theme="3" tint="0.59999389629810485"/>
      <name val="Times New Roman"/>
      <family val="1"/>
    </font>
    <font>
      <b/>
      <sz val="10"/>
      <color theme="3" tint="0.59999389629810485"/>
      <name val="Arial"/>
      <family val="2"/>
    </font>
    <font>
      <b/>
      <sz val="10"/>
      <color rgb="FF0070C0"/>
      <name val="Arial"/>
      <family val="2"/>
    </font>
    <font>
      <b/>
      <sz val="10"/>
      <color indexed="10"/>
      <name val="Arial"/>
      <family val="2"/>
    </font>
    <font>
      <b/>
      <sz val="9"/>
      <name val="Calibri"/>
      <family val="2"/>
    </font>
    <font>
      <i/>
      <sz val="9"/>
      <name val="Calibri"/>
      <family val="2"/>
    </font>
    <font>
      <sz val="8"/>
      <color theme="4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18"/>
      </patternFill>
    </fill>
    <fill>
      <patternFill patternType="solid">
        <fgColor rgb="FFF2F2F2"/>
        <bgColor indexed="64"/>
      </patternFill>
    </fill>
    <fill>
      <patternFill patternType="gray125">
        <fgColor indexed="8"/>
      </patternFill>
    </fill>
    <fill>
      <patternFill patternType="mediumGray">
        <fgColor indexed="22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393">
    <xf numFmtId="0" fontId="0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NumberFormat="0" applyAlignment="0" applyProtection="0"/>
    <xf numFmtId="0" fontId="39" fillId="0" borderId="0" applyNumberFormat="0" applyFill="0" applyBorder="0" applyAlignment="0"/>
    <xf numFmtId="0" fontId="40" fillId="0" borderId="0"/>
    <xf numFmtId="0" fontId="41" fillId="0" borderId="0"/>
    <xf numFmtId="0" fontId="40" fillId="0" borderId="0"/>
    <xf numFmtId="0" fontId="41" fillId="0" borderId="0"/>
    <xf numFmtId="0" fontId="42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16" borderId="8" applyNumberFormat="0" applyProtection="0">
      <alignment vertical="center"/>
    </xf>
    <xf numFmtId="0" fontId="29" fillId="16" borderId="9" applyNumberFormat="0" applyProtection="0"/>
    <xf numFmtId="0" fontId="44" fillId="16" borderId="10" applyNumberFormat="0" applyProtection="0">
      <alignment vertical="center"/>
    </xf>
    <xf numFmtId="0" fontId="44" fillId="16" borderId="11" applyNumberFormat="0" applyProtection="0">
      <alignment vertical="center"/>
    </xf>
    <xf numFmtId="0" fontId="44" fillId="16" borderId="0" applyNumberFormat="0" applyProtection="0">
      <alignment vertical="center"/>
    </xf>
    <xf numFmtId="0" fontId="37" fillId="0" borderId="12" applyNumberFormat="0" applyProtection="0"/>
    <xf numFmtId="0" fontId="32" fillId="0" borderId="13" applyNumberFormat="0" applyProtection="0">
      <alignment horizontal="left" textRotation="90" wrapText="1"/>
    </xf>
    <xf numFmtId="0" fontId="45" fillId="16" borderId="0" applyNumberFormat="0" applyProtection="0"/>
    <xf numFmtId="0" fontId="46" fillId="0" borderId="0" applyNumberFormat="0" applyFill="0" applyBorder="0" applyAlignment="0" applyProtection="0"/>
    <xf numFmtId="0" fontId="47" fillId="0" borderId="0"/>
    <xf numFmtId="0" fontId="20" fillId="0" borderId="0"/>
    <xf numFmtId="0" fontId="17" fillId="0" borderId="0"/>
    <xf numFmtId="0" fontId="48" fillId="0" borderId="0"/>
    <xf numFmtId="0" fontId="38" fillId="0" borderId="0"/>
    <xf numFmtId="0" fontId="32" fillId="0" borderId="0"/>
    <xf numFmtId="174" fontId="49" fillId="17" borderId="0"/>
    <xf numFmtId="174" fontId="49" fillId="17" borderId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50" fillId="0" borderId="0"/>
    <xf numFmtId="168" fontId="5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0" fillId="0" borderId="0"/>
    <xf numFmtId="168" fontId="5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3" fontId="19" fillId="0" borderId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2" fillId="0" borderId="0" applyFont="0" applyFill="0" applyBorder="0" applyAlignment="0" applyProtection="0"/>
    <xf numFmtId="176" fontId="54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52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18" borderId="0">
      <alignment horizontal="right"/>
    </xf>
    <xf numFmtId="38" fontId="57" fillId="0" borderId="0"/>
    <xf numFmtId="38" fontId="58" fillId="0" borderId="0"/>
    <xf numFmtId="38" fontId="59" fillId="0" borderId="0"/>
    <xf numFmtId="38" fontId="60" fillId="0" borderId="0"/>
    <xf numFmtId="0" fontId="19" fillId="0" borderId="0"/>
    <xf numFmtId="0" fontId="19" fillId="0" borderId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37" fontId="62" fillId="19" borderId="0"/>
    <xf numFmtId="37" fontId="63" fillId="19" borderId="14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3" fillId="0" borderId="0"/>
    <xf numFmtId="0" fontId="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0" fillId="0" borderId="0"/>
    <xf numFmtId="0" fontId="1" fillId="0" borderId="0"/>
    <xf numFmtId="0" fontId="1" fillId="0" borderId="0"/>
    <xf numFmtId="0" fontId="2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4" fillId="0" borderId="1">
      <alignment horizontal="center"/>
    </xf>
    <xf numFmtId="3" fontId="61" fillId="0" borderId="0" applyFont="0" applyFill="0" applyBorder="0" applyAlignment="0" applyProtection="0"/>
    <xf numFmtId="0" fontId="61" fillId="20" borderId="0" applyNumberFormat="0" applyFont="0" applyBorder="0" applyAlignment="0" applyProtection="0"/>
    <xf numFmtId="0" fontId="17" fillId="21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79">
    <xf numFmtId="0" fontId="0" fillId="0" borderId="0" xfId="0"/>
    <xf numFmtId="0" fontId="3" fillId="0" borderId="0" xfId="0" applyFont="1"/>
    <xf numFmtId="170" fontId="3" fillId="0" borderId="0" xfId="1" applyNumberFormat="1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170" fontId="3" fillId="0" borderId="0" xfId="1" applyNumberFormat="1" applyFont="1" applyBorder="1" applyAlignment="1">
      <alignment horizontal="left"/>
    </xf>
    <xf numFmtId="0" fontId="0" fillId="0" borderId="1" xfId="0" applyBorder="1"/>
    <xf numFmtId="0" fontId="3" fillId="0" borderId="0" xfId="0" applyFont="1" applyBorder="1"/>
    <xf numFmtId="0" fontId="3" fillId="0" borderId="0" xfId="0" applyFont="1" applyAlignment="1"/>
    <xf numFmtId="0" fontId="7" fillId="0" borderId="0" xfId="0" applyFont="1" applyAlignment="1"/>
    <xf numFmtId="171" fontId="3" fillId="0" borderId="0" xfId="0" applyNumberFormat="1" applyFont="1"/>
    <xf numFmtId="166" fontId="3" fillId="0" borderId="0" xfId="0" applyNumberFormat="1" applyFont="1"/>
    <xf numFmtId="171" fontId="3" fillId="0" borderId="0" xfId="2" applyNumberFormat="1" applyFont="1" applyBorder="1"/>
    <xf numFmtId="166" fontId="3" fillId="0" borderId="0" xfId="0" applyNumberFormat="1" applyFont="1" applyFill="1"/>
    <xf numFmtId="170" fontId="6" fillId="0" borderId="0" xfId="1" applyNumberFormat="1" applyFont="1" applyBorder="1" applyAlignment="1">
      <alignment horizontal="left"/>
    </xf>
    <xf numFmtId="171" fontId="6" fillId="0" borderId="0" xfId="2" applyNumberFormat="1" applyFont="1" applyFill="1" applyBorder="1"/>
    <xf numFmtId="170" fontId="6" fillId="0" borderId="0" xfId="1" applyNumberFormat="1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170" fontId="3" fillId="0" borderId="0" xfId="1" applyNumberFormat="1" applyFont="1" applyFill="1"/>
    <xf numFmtId="0" fontId="7" fillId="0" borderId="0" xfId="0" applyFont="1" applyBorder="1"/>
    <xf numFmtId="166" fontId="3" fillId="0" borderId="0" xfId="0" applyNumberFormat="1" applyFont="1" applyFill="1" applyBorder="1"/>
    <xf numFmtId="0" fontId="0" fillId="0" borderId="0" xfId="0" applyFill="1"/>
    <xf numFmtId="171" fontId="6" fillId="0" borderId="0" xfId="2" applyNumberFormat="1" applyFont="1" applyBorder="1"/>
    <xf numFmtId="169" fontId="8" fillId="0" borderId="0" xfId="0" applyNumberFormat="1" applyFont="1" applyFill="1"/>
    <xf numFmtId="0" fontId="8" fillId="0" borderId="0" xfId="0" applyFont="1"/>
    <xf numFmtId="0" fontId="8" fillId="0" borderId="0" xfId="0" applyFont="1" applyFill="1"/>
    <xf numFmtId="0" fontId="3" fillId="0" borderId="0" xfId="0" applyFont="1" applyFill="1" applyAlignment="1">
      <alignment horizontal="center"/>
    </xf>
    <xf numFmtId="172" fontId="3" fillId="0" borderId="0" xfId="1" applyNumberFormat="1" applyFont="1" applyBorder="1"/>
    <xf numFmtId="171" fontId="4" fillId="0" borderId="0" xfId="2" applyNumberFormat="1" applyFont="1" applyFill="1" applyBorder="1"/>
    <xf numFmtId="0" fontId="0" fillId="0" borderId="0" xfId="0" applyFill="1" applyBorder="1"/>
    <xf numFmtId="0" fontId="0" fillId="0" borderId="0" xfId="0" applyBorder="1"/>
    <xf numFmtId="170" fontId="3" fillId="0" borderId="0" xfId="1" applyNumberFormat="1" applyFont="1" applyFill="1" applyAlignment="1">
      <alignment horizontal="left"/>
    </xf>
    <xf numFmtId="170" fontId="6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11" fillId="0" borderId="0" xfId="0" applyFont="1"/>
    <xf numFmtId="3" fontId="3" fillId="0" borderId="0" xfId="0" applyNumberFormat="1" applyFont="1"/>
    <xf numFmtId="3" fontId="4" fillId="0" borderId="0" xfId="0" applyNumberFormat="1" applyFont="1"/>
    <xf numFmtId="168" fontId="3" fillId="0" borderId="0" xfId="0" applyNumberFormat="1" applyFont="1"/>
    <xf numFmtId="0" fontId="14" fillId="0" borderId="0" xfId="0" applyFont="1"/>
    <xf numFmtId="0" fontId="3" fillId="0" borderId="0" xfId="0" applyFont="1" applyFill="1" applyBorder="1" applyAlignment="1"/>
    <xf numFmtId="170" fontId="3" fillId="0" borderId="0" xfId="0" applyNumberFormat="1" applyFont="1"/>
    <xf numFmtId="0" fontId="3" fillId="0" borderId="0" xfId="3" applyFont="1"/>
    <xf numFmtId="0" fontId="3" fillId="0" borderId="0" xfId="3" applyFont="1" applyBorder="1"/>
    <xf numFmtId="0" fontId="2" fillId="0" borderId="0" xfId="3"/>
    <xf numFmtId="0" fontId="3" fillId="0" borderId="0" xfId="3" applyFont="1" applyBorder="1" applyAlignment="1">
      <alignment horizontal="center"/>
    </xf>
    <xf numFmtId="0" fontId="3" fillId="0" borderId="0" xfId="3" applyFont="1" applyBorder="1" applyAlignment="1"/>
    <xf numFmtId="0" fontId="2" fillId="0" borderId="0" xfId="3" applyBorder="1"/>
    <xf numFmtId="0" fontId="4" fillId="0" borderId="0" xfId="3" applyFont="1" applyFill="1" applyBorder="1"/>
    <xf numFmtId="0" fontId="2" fillId="0" borderId="0" xfId="3" applyFont="1" applyFill="1"/>
    <xf numFmtId="0" fontId="3" fillId="0" borderId="0" xfId="3" applyFont="1" applyFill="1" applyBorder="1"/>
    <xf numFmtId="172" fontId="3" fillId="0" borderId="0" xfId="3" applyNumberFormat="1" applyFont="1" applyFill="1"/>
    <xf numFmtId="0" fontId="3" fillId="0" borderId="0" xfId="3" applyFont="1" applyFill="1"/>
    <xf numFmtId="0" fontId="15" fillId="0" borderId="0" xfId="3" applyFont="1" applyAlignment="1">
      <alignment horizontal="left"/>
    </xf>
    <xf numFmtId="169" fontId="4" fillId="0" borderId="0" xfId="3" applyNumberFormat="1" applyFont="1" applyFill="1" applyBorder="1"/>
    <xf numFmtId="166" fontId="3" fillId="0" borderId="0" xfId="3" applyNumberFormat="1" applyFont="1" applyFill="1" applyBorder="1"/>
    <xf numFmtId="166" fontId="3" fillId="0" borderId="0" xfId="3" applyNumberFormat="1" applyFont="1" applyFill="1"/>
    <xf numFmtId="166" fontId="11" fillId="0" borderId="0" xfId="3" applyNumberFormat="1" applyFont="1" applyFill="1" applyBorder="1"/>
    <xf numFmtId="166" fontId="3" fillId="0" borderId="0" xfId="3" applyNumberFormat="1" applyFont="1" applyBorder="1"/>
    <xf numFmtId="166" fontId="3" fillId="0" borderId="0" xfId="3" applyNumberFormat="1" applyFont="1"/>
    <xf numFmtId="169" fontId="3" fillId="0" borderId="0" xfId="3" applyNumberFormat="1" applyFont="1"/>
    <xf numFmtId="0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4" fillId="0" borderId="0" xfId="3" applyFont="1"/>
    <xf numFmtId="0" fontId="2" fillId="0" borderId="0" xfId="3" applyFill="1"/>
    <xf numFmtId="170" fontId="3" fillId="0" borderId="0" xfId="3" applyNumberFormat="1" applyFont="1"/>
    <xf numFmtId="169" fontId="3" fillId="0" borderId="0" xfId="3" applyNumberFormat="1" applyFont="1" applyBorder="1"/>
    <xf numFmtId="166" fontId="11" fillId="0" borderId="0" xfId="3" applyNumberFormat="1" applyFont="1"/>
    <xf numFmtId="0" fontId="17" fillId="0" borderId="0" xfId="3" applyFont="1" applyFill="1" applyBorder="1"/>
    <xf numFmtId="0" fontId="3" fillId="0" borderId="2" xfId="3" applyFont="1" applyFill="1" applyBorder="1"/>
    <xf numFmtId="172" fontId="11" fillId="0" borderId="0" xfId="3" applyNumberFormat="1" applyFont="1" applyFill="1"/>
    <xf numFmtId="172" fontId="3" fillId="0" borderId="0" xfId="3" applyNumberFormat="1" applyFont="1" applyAlignment="1">
      <alignment horizontal="center"/>
    </xf>
    <xf numFmtId="172" fontId="3" fillId="0" borderId="0" xfId="3" applyNumberFormat="1" applyFont="1" applyBorder="1" applyAlignment="1">
      <alignment horizontal="center"/>
    </xf>
    <xf numFmtId="166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166" fontId="8" fillId="0" borderId="0" xfId="3" applyNumberFormat="1" applyFont="1" applyBorder="1"/>
    <xf numFmtId="0" fontId="12" fillId="0" borderId="0" xfId="3" applyFont="1"/>
    <xf numFmtId="166" fontId="8" fillId="0" borderId="0" xfId="3" applyNumberFormat="1" applyFont="1"/>
    <xf numFmtId="166" fontId="4" fillId="0" borderId="0" xfId="3" applyNumberFormat="1" applyFont="1" applyFill="1" applyBorder="1"/>
    <xf numFmtId="0" fontId="11" fillId="0" borderId="0" xfId="3" applyFont="1"/>
    <xf numFmtId="0" fontId="18" fillId="0" borderId="0" xfId="3" applyFont="1"/>
    <xf numFmtId="0" fontId="8" fillId="0" borderId="0" xfId="3" applyFont="1" applyFill="1"/>
    <xf numFmtId="169" fontId="8" fillId="0" borderId="0" xfId="3" applyNumberFormat="1" applyFont="1" applyFill="1" applyBorder="1"/>
    <xf numFmtId="41" fontId="3" fillId="0" borderId="0" xfId="3" applyNumberFormat="1" applyFont="1"/>
    <xf numFmtId="169" fontId="2" fillId="0" borderId="0" xfId="3" applyNumberFormat="1" applyFill="1"/>
    <xf numFmtId="0" fontId="12" fillId="0" borderId="0" xfId="3" applyFont="1" applyFill="1"/>
    <xf numFmtId="169" fontId="11" fillId="0" borderId="0" xfId="3" applyNumberFormat="1" applyFont="1" applyFill="1" applyBorder="1"/>
    <xf numFmtId="0" fontId="18" fillId="0" borderId="0" xfId="3" applyFont="1" applyFill="1"/>
    <xf numFmtId="169" fontId="18" fillId="0" borderId="0" xfId="3" applyNumberFormat="1" applyFont="1" applyFill="1" applyAlignment="1"/>
    <xf numFmtId="172" fontId="10" fillId="0" borderId="0" xfId="3" applyNumberFormat="1" applyFont="1" applyFill="1" applyBorder="1"/>
    <xf numFmtId="0" fontId="18" fillId="0" borderId="0" xfId="3" applyFont="1" applyFill="1" applyAlignment="1"/>
    <xf numFmtId="0" fontId="3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0" fontId="11" fillId="0" borderId="0" xfId="3" applyFont="1" applyBorder="1"/>
    <xf numFmtId="0" fontId="3" fillId="0" borderId="0" xfId="3" applyFont="1" applyAlignment="1">
      <alignment horizontal="centerContinuous"/>
    </xf>
    <xf numFmtId="0" fontId="14" fillId="0" borderId="0" xfId="0" quotePrefix="1" applyFont="1"/>
    <xf numFmtId="0" fontId="7" fillId="0" borderId="0" xfId="0" applyFont="1" applyFill="1" applyBorder="1"/>
    <xf numFmtId="171" fontId="16" fillId="0" borderId="0" xfId="2" applyNumberFormat="1" applyFont="1" applyFill="1" applyBorder="1"/>
    <xf numFmtId="171" fontId="16" fillId="0" borderId="0" xfId="2" applyNumberFormat="1" applyFont="1" applyBorder="1"/>
    <xf numFmtId="0" fontId="12" fillId="0" borderId="0" xfId="0" applyFont="1" applyBorder="1"/>
    <xf numFmtId="0" fontId="11" fillId="0" borderId="0" xfId="0" applyFont="1" applyBorder="1"/>
    <xf numFmtId="0" fontId="11" fillId="0" borderId="0" xfId="0" applyFont="1" applyFill="1"/>
    <xf numFmtId="0" fontId="12" fillId="0" borderId="0" xfId="0" applyFont="1" applyFill="1"/>
    <xf numFmtId="169" fontId="16" fillId="0" borderId="0" xfId="3" applyNumberFormat="1" applyFont="1" applyFill="1" applyBorder="1"/>
    <xf numFmtId="169" fontId="11" fillId="0" borderId="0" xfId="3" applyNumberFormat="1" applyFont="1" applyBorder="1"/>
    <xf numFmtId="0" fontId="11" fillId="0" borderId="0" xfId="3" quotePrefix="1" applyNumberFormat="1" applyFont="1" applyFill="1" applyBorder="1" applyAlignment="1">
      <alignment horizontal="center"/>
    </xf>
    <xf numFmtId="41" fontId="11" fillId="0" borderId="0" xfId="3" applyNumberFormat="1" applyFont="1" applyBorder="1" applyAlignment="1">
      <alignment horizontal="center"/>
    </xf>
    <xf numFmtId="0" fontId="12" fillId="0" borderId="0" xfId="3" applyFont="1" applyBorder="1"/>
    <xf numFmtId="0" fontId="11" fillId="0" borderId="0" xfId="3" applyFont="1" applyFill="1" applyBorder="1"/>
    <xf numFmtId="0" fontId="5" fillId="0" borderId="0" xfId="3" applyFont="1" applyFill="1" applyBorder="1" applyAlignment="1"/>
    <xf numFmtId="0" fontId="5" fillId="0" borderId="0" xfId="3" applyFont="1" applyAlignment="1"/>
    <xf numFmtId="0" fontId="5" fillId="0" borderId="0" xfId="3" applyFont="1" applyBorder="1" applyAlignment="1"/>
    <xf numFmtId="0" fontId="3" fillId="0" borderId="0" xfId="3" applyFont="1" applyFill="1" applyBorder="1" applyAlignment="1">
      <alignment horizontal="center"/>
    </xf>
    <xf numFmtId="173" fontId="3" fillId="0" borderId="0" xfId="1" applyNumberFormat="1" applyFont="1" applyFill="1"/>
    <xf numFmtId="0" fontId="3" fillId="0" borderId="0" xfId="3" applyFont="1" applyFill="1" applyBorder="1" applyAlignment="1"/>
    <xf numFmtId="173" fontId="3" fillId="0" borderId="0" xfId="1" applyNumberFormat="1" applyFont="1" applyFill="1" applyBorder="1"/>
    <xf numFmtId="173" fontId="3" fillId="0" borderId="0" xfId="1" applyNumberFormat="1" applyFont="1" applyBorder="1"/>
    <xf numFmtId="173" fontId="16" fillId="0" borderId="0" xfId="1" applyNumberFormat="1" applyFont="1" applyFill="1" applyBorder="1"/>
    <xf numFmtId="173" fontId="4" fillId="0" borderId="0" xfId="1" applyNumberFormat="1" applyFont="1" applyFill="1" applyBorder="1"/>
    <xf numFmtId="173" fontId="3" fillId="0" borderId="0" xfId="1" applyNumberFormat="1" applyFont="1"/>
    <xf numFmtId="173" fontId="11" fillId="0" borderId="0" xfId="1" applyNumberFormat="1" applyFont="1"/>
    <xf numFmtId="173" fontId="6" fillId="0" borderId="0" xfId="1" applyNumberFormat="1" applyFont="1" applyFill="1" applyBorder="1"/>
    <xf numFmtId="173" fontId="11" fillId="0" borderId="0" xfId="1" applyNumberFormat="1" applyFont="1" applyBorder="1"/>
    <xf numFmtId="0" fontId="24" fillId="0" borderId="0" xfId="3" applyFont="1" applyFill="1"/>
    <xf numFmtId="0" fontId="24" fillId="0" borderId="0" xfId="3" quotePrefix="1" applyFont="1"/>
    <xf numFmtId="171" fontId="25" fillId="0" borderId="0" xfId="3" applyNumberFormat="1" applyFont="1" applyFill="1" applyBorder="1"/>
    <xf numFmtId="166" fontId="25" fillId="0" borderId="0" xfId="3" quotePrefix="1" applyNumberFormat="1" applyFont="1" applyFill="1" applyBorder="1"/>
    <xf numFmtId="0" fontId="2" fillId="0" borderId="0" xfId="0" applyFont="1" applyFill="1"/>
    <xf numFmtId="0" fontId="9" fillId="0" borderId="0" xfId="0" applyFont="1" applyAlignment="1"/>
    <xf numFmtId="173" fontId="16" fillId="0" borderId="0" xfId="1" applyNumberFormat="1" applyFont="1" applyBorder="1"/>
    <xf numFmtId="0" fontId="3" fillId="0" borderId="0" xfId="0" applyFont="1" applyBorder="1" applyAlignment="1">
      <alignment horizontal="center"/>
    </xf>
    <xf numFmtId="172" fontId="26" fillId="0" borderId="0" xfId="0" applyNumberFormat="1" applyFont="1" applyBorder="1"/>
    <xf numFmtId="172" fontId="27" fillId="0" borderId="0" xfId="1" applyNumberFormat="1" applyFont="1" applyBorder="1"/>
    <xf numFmtId="16" fontId="3" fillId="0" borderId="0" xfId="3" quotePrefix="1" applyNumberFormat="1" applyFont="1" applyBorder="1" applyAlignment="1"/>
    <xf numFmtId="0" fontId="12" fillId="0" borderId="0" xfId="0" applyFont="1" applyFill="1" applyBorder="1"/>
    <xf numFmtId="168" fontId="3" fillId="0" borderId="0" xfId="1" applyFont="1"/>
    <xf numFmtId="0" fontId="28" fillId="0" borderId="0" xfId="3" applyFont="1"/>
    <xf numFmtId="166" fontId="24" fillId="0" borderId="0" xfId="3" applyNumberFormat="1" applyFont="1" applyFill="1" applyBorder="1" applyAlignment="1">
      <alignment horizontal="left"/>
    </xf>
    <xf numFmtId="0" fontId="24" fillId="0" borderId="0" xfId="3" applyFont="1" applyAlignment="1">
      <alignment horizontal="left"/>
    </xf>
    <xf numFmtId="0" fontId="30" fillId="0" borderId="0" xfId="3" applyFont="1"/>
    <xf numFmtId="0" fontId="31" fillId="0" borderId="0" xfId="3" applyFont="1" applyFill="1" applyBorder="1"/>
    <xf numFmtId="172" fontId="24" fillId="0" borderId="0" xfId="3" applyNumberFormat="1" applyFont="1" applyFill="1" applyBorder="1"/>
    <xf numFmtId="0" fontId="29" fillId="0" borderId="0" xfId="0" applyFont="1" applyAlignment="1"/>
    <xf numFmtId="0" fontId="30" fillId="0" borderId="0" xfId="0" applyFont="1" applyBorder="1"/>
    <xf numFmtId="171" fontId="31" fillId="0" borderId="0" xfId="2" applyNumberFormat="1" applyFont="1" applyFill="1" applyBorder="1"/>
    <xf numFmtId="169" fontId="24" fillId="0" borderId="0" xfId="0" applyNumberFormat="1" applyFont="1" applyFill="1" applyBorder="1"/>
    <xf numFmtId="166" fontId="24" fillId="0" borderId="0" xfId="0" applyNumberFormat="1" applyFont="1" applyFill="1" applyBorder="1"/>
    <xf numFmtId="0" fontId="29" fillId="0" borderId="0" xfId="0" applyFont="1" applyBorder="1"/>
    <xf numFmtId="0" fontId="29" fillId="0" borderId="0" xfId="0" applyFont="1"/>
    <xf numFmtId="171" fontId="24" fillId="0" borderId="0" xfId="2" applyNumberFormat="1" applyFont="1" applyFill="1" applyBorder="1"/>
    <xf numFmtId="172" fontId="24" fillId="0" borderId="0" xfId="1" applyNumberFormat="1" applyFont="1" applyBorder="1"/>
    <xf numFmtId="172" fontId="30" fillId="0" borderId="0" xfId="1" applyNumberFormat="1" applyFont="1" applyBorder="1"/>
    <xf numFmtId="172" fontId="24" fillId="0" borderId="0" xfId="1" applyNumberFormat="1" applyFont="1" applyFill="1" applyBorder="1"/>
    <xf numFmtId="171" fontId="32" fillId="0" borderId="0" xfId="2" applyNumberFormat="1" applyFont="1" applyFill="1" applyBorder="1"/>
    <xf numFmtId="166" fontId="29" fillId="0" borderId="0" xfId="0" applyNumberFormat="1" applyFont="1" applyFill="1"/>
    <xf numFmtId="173" fontId="33" fillId="0" borderId="0" xfId="1" applyNumberFormat="1" applyFont="1" applyFill="1" applyBorder="1"/>
    <xf numFmtId="171" fontId="13" fillId="0" borderId="0" xfId="2" applyNumberFormat="1" applyFont="1" applyFill="1" applyBorder="1"/>
    <xf numFmtId="173" fontId="34" fillId="0" borderId="0" xfId="1" applyNumberFormat="1" applyFont="1" applyFill="1" applyBorder="1"/>
    <xf numFmtId="0" fontId="35" fillId="0" borderId="0" xfId="0" applyFont="1" applyFill="1"/>
    <xf numFmtId="0" fontId="35" fillId="0" borderId="0" xfId="0" applyFont="1" applyFill="1" applyBorder="1"/>
    <xf numFmtId="0" fontId="35" fillId="0" borderId="0" xfId="0" applyFont="1" applyBorder="1"/>
    <xf numFmtId="0" fontId="36" fillId="0" borderId="0" xfId="0" applyFont="1" applyFill="1" applyAlignment="1">
      <alignment horizontal="left"/>
    </xf>
    <xf numFmtId="0" fontId="16" fillId="0" borderId="0" xfId="3" applyFont="1" applyFill="1" applyBorder="1"/>
    <xf numFmtId="0" fontId="21" fillId="0" borderId="0" xfId="3" applyFont="1" applyFill="1" applyBorder="1"/>
    <xf numFmtId="0" fontId="11" fillId="0" borderId="0" xfId="0" applyFont="1" applyAlignment="1"/>
    <xf numFmtId="170" fontId="3" fillId="0" borderId="0" xfId="1" applyNumberFormat="1" applyFont="1"/>
    <xf numFmtId="170" fontId="4" fillId="0" borderId="0" xfId="1" applyNumberFormat="1" applyFont="1" applyFill="1" applyBorder="1"/>
    <xf numFmtId="173" fontId="3" fillId="0" borderId="0" xfId="0" applyNumberFormat="1" applyFont="1"/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/>
    <xf numFmtId="166" fontId="22" fillId="0" borderId="0" xfId="3" applyNumberFormat="1" applyFont="1" applyFill="1"/>
    <xf numFmtId="0" fontId="23" fillId="0" borderId="0" xfId="3" applyFont="1" applyFill="1"/>
    <xf numFmtId="166" fontId="33" fillId="0" borderId="0" xfId="3" applyNumberFormat="1" applyFont="1" applyFill="1" applyBorder="1"/>
    <xf numFmtId="177" fontId="2" fillId="0" borderId="0" xfId="0" applyNumberFormat="1" applyFont="1" applyFill="1" applyBorder="1"/>
    <xf numFmtId="177" fontId="2" fillId="0" borderId="0" xfId="0" applyNumberFormat="1" applyFont="1" applyFill="1" applyBorder="1"/>
    <xf numFmtId="177" fontId="2" fillId="0" borderId="0" xfId="392" applyNumberFormat="1" applyFont="1" applyFill="1" applyBorder="1"/>
    <xf numFmtId="16" fontId="3" fillId="0" borderId="0" xfId="3" applyNumberFormat="1" applyFont="1" applyBorder="1" applyAlignment="1"/>
    <xf numFmtId="0" fontId="30" fillId="0" borderId="0" xfId="0" applyFont="1" applyFill="1" applyBorder="1"/>
    <xf numFmtId="0" fontId="9" fillId="0" borderId="0" xfId="3" applyFont="1" applyAlignment="1">
      <alignment horizontal="center"/>
    </xf>
    <xf numFmtId="170" fontId="3" fillId="0" borderId="0" xfId="3" applyNumberFormat="1" applyFont="1" applyBorder="1"/>
    <xf numFmtId="170" fontId="3" fillId="0" borderId="0" xfId="3" applyNumberFormat="1" applyFont="1" applyFill="1"/>
    <xf numFmtId="0" fontId="67" fillId="0" borderId="0" xfId="3" applyFont="1" applyFill="1" applyBorder="1"/>
    <xf numFmtId="0" fontId="66" fillId="0" borderId="0" xfId="3" applyFont="1" applyFill="1" applyBorder="1"/>
    <xf numFmtId="0" fontId="66" fillId="0" borderId="0" xfId="3" applyFont="1" applyFill="1"/>
    <xf numFmtId="0" fontId="66" fillId="0" borderId="2" xfId="3" applyFont="1" applyFill="1" applyBorder="1"/>
    <xf numFmtId="0" fontId="67" fillId="0" borderId="4" xfId="3" applyFont="1" applyFill="1" applyBorder="1"/>
    <xf numFmtId="0" fontId="69" fillId="0" borderId="2" xfId="3" applyFont="1" applyFill="1" applyBorder="1"/>
    <xf numFmtId="0" fontId="70" fillId="0" borderId="0" xfId="3" applyFont="1" applyAlignment="1">
      <alignment horizontal="left"/>
    </xf>
    <xf numFmtId="0" fontId="66" fillId="0" borderId="0" xfId="3" applyFont="1" applyFill="1" applyBorder="1" applyAlignment="1">
      <alignment horizontal="center"/>
    </xf>
    <xf numFmtId="0" fontId="66" fillId="0" borderId="0" xfId="3" applyFont="1" applyAlignment="1">
      <alignment horizontal="center"/>
    </xf>
    <xf numFmtId="166" fontId="66" fillId="0" borderId="0" xfId="3" applyNumberFormat="1" applyFont="1" applyAlignment="1">
      <alignment horizontal="center"/>
    </xf>
    <xf numFmtId="0" fontId="66" fillId="0" borderId="0" xfId="3" applyFont="1" applyBorder="1" applyAlignment="1">
      <alignment horizontal="center"/>
    </xf>
    <xf numFmtId="166" fontId="66" fillId="0" borderId="0" xfId="3" applyNumberFormat="1" applyFont="1" applyBorder="1" applyAlignment="1">
      <alignment horizontal="center"/>
    </xf>
    <xf numFmtId="172" fontId="66" fillId="0" borderId="2" xfId="3" applyNumberFormat="1" applyFont="1" applyBorder="1" applyAlignment="1">
      <alignment horizontal="center"/>
    </xf>
    <xf numFmtId="172" fontId="66" fillId="0" borderId="0" xfId="3" applyNumberFormat="1" applyFont="1" applyAlignment="1">
      <alignment horizontal="center"/>
    </xf>
    <xf numFmtId="172" fontId="66" fillId="0" borderId="0" xfId="3" applyNumberFormat="1" applyFont="1" applyBorder="1" applyAlignment="1">
      <alignment horizontal="center"/>
    </xf>
    <xf numFmtId="0" fontId="66" fillId="0" borderId="2" xfId="3" applyFont="1" applyBorder="1" applyAlignment="1">
      <alignment horizontal="center"/>
    </xf>
    <xf numFmtId="173" fontId="67" fillId="0" borderId="0" xfId="1" applyNumberFormat="1" applyFont="1" applyFill="1"/>
    <xf numFmtId="173" fontId="67" fillId="0" borderId="0" xfId="1" applyNumberFormat="1" applyFont="1" applyFill="1" applyBorder="1"/>
    <xf numFmtId="173" fontId="66" fillId="0" borderId="0" xfId="1" applyNumberFormat="1" applyFont="1" applyFill="1"/>
    <xf numFmtId="173" fontId="66" fillId="0" borderId="0" xfId="1" applyNumberFormat="1" applyFont="1" applyFill="1" applyBorder="1"/>
    <xf numFmtId="173" fontId="67" fillId="0" borderId="4" xfId="1" applyNumberFormat="1" applyFont="1" applyFill="1" applyBorder="1"/>
    <xf numFmtId="0" fontId="66" fillId="0" borderId="1" xfId="3" applyFont="1" applyBorder="1" applyAlignment="1">
      <alignment horizontal="center"/>
    </xf>
    <xf numFmtId="0" fontId="66" fillId="0" borderId="5" xfId="3" applyFont="1" applyBorder="1" applyAlignment="1">
      <alignment horizontal="center"/>
    </xf>
    <xf numFmtId="0" fontId="66" fillId="0" borderId="5" xfId="3" applyFont="1" applyBorder="1" applyAlignment="1"/>
    <xf numFmtId="0" fontId="67" fillId="0" borderId="0" xfId="3" applyFont="1" applyBorder="1" applyAlignment="1">
      <alignment horizontal="center"/>
    </xf>
    <xf numFmtId="16" fontId="66" fillId="0" borderId="0" xfId="3" applyNumberFormat="1" applyFont="1" applyBorder="1" applyAlignment="1">
      <alignment horizontal="center"/>
    </xf>
    <xf numFmtId="16" fontId="66" fillId="0" borderId="2" xfId="3" quotePrefix="1" applyNumberFormat="1" applyFont="1" applyBorder="1" applyAlignment="1"/>
    <xf numFmtId="0" fontId="69" fillId="0" borderId="1" xfId="3" applyFont="1" applyBorder="1" applyAlignment="1">
      <alignment horizontal="left"/>
    </xf>
    <xf numFmtId="0" fontId="67" fillId="0" borderId="1" xfId="3" applyFont="1" applyBorder="1" applyAlignment="1">
      <alignment horizontal="center"/>
    </xf>
    <xf numFmtId="0" fontId="66" fillId="0" borderId="1" xfId="3" applyFont="1" applyFill="1" applyBorder="1" applyAlignment="1">
      <alignment horizontal="center"/>
    </xf>
    <xf numFmtId="0" fontId="66" fillId="0" borderId="0" xfId="3" applyFont="1"/>
    <xf numFmtId="0" fontId="69" fillId="0" borderId="0" xfId="3" applyFont="1" applyFill="1" applyBorder="1" applyAlignment="1"/>
    <xf numFmtId="0" fontId="67" fillId="0" borderId="0" xfId="3" applyFont="1"/>
    <xf numFmtId="170" fontId="67" fillId="0" borderId="0" xfId="1" applyNumberFormat="1" applyFont="1" applyFill="1" applyAlignment="1"/>
    <xf numFmtId="170" fontId="66" fillId="0" borderId="0" xfId="1" applyNumberFormat="1" applyFont="1" applyFill="1" applyAlignment="1"/>
    <xf numFmtId="170" fontId="66" fillId="0" borderId="0" xfId="1" applyNumberFormat="1" applyFont="1" applyAlignment="1">
      <alignment horizontal="left"/>
    </xf>
    <xf numFmtId="173" fontId="66" fillId="0" borderId="0" xfId="1" applyNumberFormat="1" applyFont="1" applyBorder="1"/>
    <xf numFmtId="0" fontId="66" fillId="0" borderId="0" xfId="3" applyFont="1" applyFill="1" applyAlignment="1"/>
    <xf numFmtId="173" fontId="66" fillId="0" borderId="0" xfId="1" applyNumberFormat="1" applyFont="1"/>
    <xf numFmtId="0" fontId="66" fillId="0" borderId="0" xfId="3" applyFont="1" applyFill="1" applyAlignment="1">
      <alignment horizontal="left"/>
    </xf>
    <xf numFmtId="170" fontId="66" fillId="0" borderId="0" xfId="1" quotePrefix="1" applyNumberFormat="1" applyFont="1" applyBorder="1" applyAlignment="1">
      <alignment horizontal="left"/>
    </xf>
    <xf numFmtId="170" fontId="66" fillId="0" borderId="0" xfId="1" quotePrefix="1" applyNumberFormat="1" applyFont="1" applyFill="1" applyBorder="1" applyAlignment="1">
      <alignment horizontal="left"/>
    </xf>
    <xf numFmtId="0" fontId="67" fillId="0" borderId="4" xfId="3" applyFont="1" applyBorder="1"/>
    <xf numFmtId="170" fontId="67" fillId="0" borderId="4" xfId="1" applyNumberFormat="1" applyFont="1" applyBorder="1" applyAlignment="1">
      <alignment horizontal="left"/>
    </xf>
    <xf numFmtId="170" fontId="66" fillId="0" borderId="4" xfId="1" applyNumberFormat="1" applyFont="1" applyBorder="1" applyAlignment="1">
      <alignment horizontal="left"/>
    </xf>
    <xf numFmtId="170" fontId="67" fillId="0" borderId="0" xfId="1" applyNumberFormat="1" applyFont="1" applyBorder="1" applyAlignment="1">
      <alignment horizontal="left"/>
    </xf>
    <xf numFmtId="173" fontId="66" fillId="0" borderId="4" xfId="1" applyNumberFormat="1" applyFont="1" applyFill="1" applyBorder="1"/>
    <xf numFmtId="170" fontId="66" fillId="0" borderId="0" xfId="1" applyNumberFormat="1" applyFont="1" applyBorder="1" applyAlignment="1">
      <alignment horizontal="left"/>
    </xf>
    <xf numFmtId="170" fontId="67" fillId="0" borderId="0" xfId="1" applyNumberFormat="1" applyFont="1" applyAlignment="1">
      <alignment horizontal="left"/>
    </xf>
    <xf numFmtId="170" fontId="66" fillId="0" borderId="0" xfId="1" applyNumberFormat="1" applyFont="1" applyFill="1" applyAlignment="1">
      <alignment horizontal="left"/>
    </xf>
    <xf numFmtId="173" fontId="66" fillId="0" borderId="0" xfId="121" applyNumberFormat="1" applyFont="1" applyFill="1"/>
    <xf numFmtId="170" fontId="66" fillId="0" borderId="0" xfId="1" applyNumberFormat="1" applyFont="1" applyFill="1" applyBorder="1" applyAlignment="1">
      <alignment horizontal="left"/>
    </xf>
    <xf numFmtId="170" fontId="67" fillId="0" borderId="3" xfId="1" applyNumberFormat="1" applyFont="1" applyBorder="1" applyAlignment="1">
      <alignment horizontal="left"/>
    </xf>
    <xf numFmtId="173" fontId="67" fillId="0" borderId="3" xfId="1" applyNumberFormat="1" applyFont="1" applyFill="1" applyBorder="1"/>
    <xf numFmtId="173" fontId="73" fillId="0" borderId="0" xfId="1" applyNumberFormat="1" applyFont="1" applyBorder="1"/>
    <xf numFmtId="0" fontId="71" fillId="0" borderId="1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1" xfId="0" applyFont="1" applyBorder="1" applyAlignment="1">
      <alignment horizontal="center"/>
    </xf>
    <xf numFmtId="0" fontId="66" fillId="0" borderId="1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/>
    <xf numFmtId="0" fontId="66" fillId="0" borderId="0" xfId="0" applyFont="1" applyFill="1" applyBorder="1"/>
    <xf numFmtId="0" fontId="66" fillId="0" borderId="0" xfId="0" applyFont="1"/>
    <xf numFmtId="0" fontId="66" fillId="0" borderId="0" xfId="0" applyFont="1" applyFill="1"/>
    <xf numFmtId="0" fontId="66" fillId="0" borderId="2" xfId="0" applyFont="1" applyFill="1" applyBorder="1"/>
    <xf numFmtId="173" fontId="66" fillId="0" borderId="2" xfId="1" applyNumberFormat="1" applyFont="1" applyFill="1" applyBorder="1"/>
    <xf numFmtId="0" fontId="66" fillId="0" borderId="1" xfId="0" applyFont="1" applyFill="1" applyBorder="1"/>
    <xf numFmtId="173" fontId="75" fillId="0" borderId="0" xfId="1" applyNumberFormat="1" applyFont="1" applyFill="1"/>
    <xf numFmtId="0" fontId="76" fillId="0" borderId="0" xfId="0" applyFont="1" applyFill="1" applyBorder="1"/>
    <xf numFmtId="0" fontId="71" fillId="0" borderId="1" xfId="0" applyFont="1" applyBorder="1"/>
    <xf numFmtId="0" fontId="71" fillId="0" borderId="1" xfId="0" applyFont="1" applyFill="1" applyBorder="1"/>
    <xf numFmtId="16" fontId="66" fillId="0" borderId="2" xfId="3" quotePrefix="1" applyNumberFormat="1" applyFont="1" applyBorder="1" applyAlignment="1">
      <alignment horizontal="center"/>
    </xf>
    <xf numFmtId="0" fontId="69" fillId="0" borderId="1" xfId="0" applyFont="1" applyBorder="1" applyAlignment="1"/>
    <xf numFmtId="0" fontId="75" fillId="0" borderId="0" xfId="0" applyFont="1" applyBorder="1" applyAlignment="1">
      <alignment horizontal="center"/>
    </xf>
    <xf numFmtId="170" fontId="67" fillId="0" borderId="0" xfId="1" applyNumberFormat="1" applyFont="1" applyBorder="1" applyAlignment="1">
      <alignment horizontal="center"/>
    </xf>
    <xf numFmtId="173" fontId="73" fillId="0" borderId="0" xfId="1" applyNumberFormat="1" applyFont="1" applyFill="1" applyBorder="1"/>
    <xf numFmtId="173" fontId="67" fillId="0" borderId="0" xfId="1" applyNumberFormat="1" applyFont="1" applyBorder="1"/>
    <xf numFmtId="0" fontId="67" fillId="0" borderId="0" xfId="0" applyFont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0" xfId="0" applyFont="1" applyBorder="1"/>
    <xf numFmtId="0" fontId="31" fillId="0" borderId="0" xfId="0" applyFont="1" applyBorder="1"/>
    <xf numFmtId="0" fontId="17" fillId="0" borderId="0" xfId="0" applyFont="1"/>
    <xf numFmtId="0" fontId="21" fillId="0" borderId="0" xfId="0" applyFont="1" applyFill="1"/>
    <xf numFmtId="0" fontId="66" fillId="0" borderId="0" xfId="3" applyFont="1" applyBorder="1"/>
    <xf numFmtId="0" fontId="75" fillId="0" borderId="0" xfId="3" applyFont="1"/>
    <xf numFmtId="0" fontId="70" fillId="0" borderId="0" xfId="0" applyFont="1" applyAlignment="1">
      <alignment horizontal="left"/>
    </xf>
    <xf numFmtId="0" fontId="71" fillId="0" borderId="0" xfId="3" applyFont="1" applyAlignment="1">
      <alignment horizontal="left"/>
    </xf>
    <xf numFmtId="0" fontId="71" fillId="0" borderId="0" xfId="3" applyFont="1" applyBorder="1" applyAlignment="1">
      <alignment horizontal="left"/>
    </xf>
    <xf numFmtId="0" fontId="78" fillId="0" borderId="0" xfId="3" applyFont="1" applyAlignment="1">
      <alignment horizontal="left"/>
    </xf>
    <xf numFmtId="0" fontId="71" fillId="0" borderId="0" xfId="3" applyFont="1" applyFill="1" applyAlignment="1">
      <alignment horizontal="left"/>
    </xf>
    <xf numFmtId="0" fontId="79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66" fillId="0" borderId="1" xfId="3" applyFont="1" applyFill="1" applyBorder="1"/>
    <xf numFmtId="0" fontId="75" fillId="0" borderId="0" xfId="3" applyFont="1" applyFill="1" applyBorder="1"/>
    <xf numFmtId="0" fontId="74" fillId="0" borderId="0" xfId="3" applyFont="1" applyFill="1" applyBorder="1"/>
    <xf numFmtId="41" fontId="66" fillId="0" borderId="0" xfId="3" applyNumberFormat="1" applyFont="1" applyFill="1" applyBorder="1" applyAlignment="1">
      <alignment horizontal="center"/>
    </xf>
    <xf numFmtId="41" fontId="66" fillId="0" borderId="5" xfId="3" applyNumberFormat="1" applyFont="1" applyBorder="1" applyAlignment="1"/>
    <xf numFmtId="41" fontId="66" fillId="0" borderId="0" xfId="3" applyNumberFormat="1" applyFont="1" applyBorder="1" applyAlignment="1"/>
    <xf numFmtId="0" fontId="74" fillId="0" borderId="0" xfId="3" applyFont="1" applyFill="1"/>
    <xf numFmtId="41" fontId="66" fillId="0" borderId="0" xfId="3" quotePrefix="1" applyNumberFormat="1" applyFont="1" applyBorder="1" applyAlignment="1"/>
    <xf numFmtId="0" fontId="69" fillId="0" borderId="2" xfId="3" applyFont="1" applyFill="1" applyBorder="1" applyAlignment="1">
      <alignment horizontal="left"/>
    </xf>
    <xf numFmtId="0" fontId="74" fillId="0" borderId="2" xfId="3" applyFont="1" applyFill="1" applyBorder="1"/>
    <xf numFmtId="0" fontId="66" fillId="0" borderId="0" xfId="3" applyNumberFormat="1" applyFont="1" applyFill="1" applyAlignment="1">
      <alignment horizontal="center"/>
    </xf>
    <xf numFmtId="0" fontId="66" fillId="0" borderId="2" xfId="3" applyNumberFormat="1" applyFont="1" applyFill="1" applyBorder="1" applyAlignment="1">
      <alignment horizontal="center"/>
    </xf>
    <xf numFmtId="0" fontId="66" fillId="0" borderId="0" xfId="3" applyNumberFormat="1" applyFont="1" applyFill="1" applyBorder="1" applyAlignment="1">
      <alignment horizontal="center"/>
    </xf>
    <xf numFmtId="0" fontId="66" fillId="0" borderId="4" xfId="3" applyNumberFormat="1" applyFont="1" applyFill="1" applyBorder="1" applyAlignment="1">
      <alignment horizontal="center"/>
    </xf>
    <xf numFmtId="173" fontId="74" fillId="0" borderId="0" xfId="1" applyNumberFormat="1" applyFont="1" applyFill="1" applyAlignment="1"/>
    <xf numFmtId="173" fontId="66" fillId="0" borderId="0" xfId="1" applyNumberFormat="1" applyFont="1" applyFill="1" applyAlignment="1"/>
    <xf numFmtId="169" fontId="74" fillId="0" borderId="0" xfId="3" applyNumberFormat="1" applyFont="1" applyFill="1" applyAlignment="1"/>
    <xf numFmtId="173" fontId="74" fillId="0" borderId="0" xfId="1" applyNumberFormat="1" applyFont="1" applyFill="1" applyBorder="1" applyAlignment="1"/>
    <xf numFmtId="173" fontId="66" fillId="0" borderId="0" xfId="1" applyNumberFormat="1" applyFont="1" applyFill="1" applyBorder="1" applyAlignment="1"/>
    <xf numFmtId="166" fontId="74" fillId="0" borderId="0" xfId="3" applyNumberFormat="1" applyFont="1" applyFill="1" applyBorder="1" applyAlignment="1"/>
    <xf numFmtId="173" fontId="66" fillId="0" borderId="2" xfId="1" applyNumberFormat="1" applyFont="1" applyFill="1" applyBorder="1" applyAlignment="1"/>
    <xf numFmtId="173" fontId="67" fillId="0" borderId="2" xfId="1" applyNumberFormat="1" applyFont="1" applyFill="1" applyBorder="1" applyAlignment="1"/>
    <xf numFmtId="173" fontId="67" fillId="0" borderId="0" xfId="1" applyNumberFormat="1" applyFont="1" applyFill="1" applyBorder="1" applyAlignment="1"/>
    <xf numFmtId="168" fontId="67" fillId="0" borderId="0" xfId="1" applyFont="1" applyFill="1" applyBorder="1"/>
    <xf numFmtId="172" fontId="74" fillId="0" borderId="0" xfId="3" applyNumberFormat="1" applyFont="1" applyFill="1" applyBorder="1"/>
    <xf numFmtId="172" fontId="80" fillId="0" borderId="0" xfId="3" applyNumberFormat="1" applyFont="1" applyFill="1" applyBorder="1"/>
    <xf numFmtId="41" fontId="66" fillId="0" borderId="1" xfId="3" applyNumberFormat="1" applyFont="1" applyFill="1" applyBorder="1"/>
    <xf numFmtId="9" fontId="66" fillId="0" borderId="0" xfId="3" applyNumberFormat="1" applyFont="1" applyFill="1" applyBorder="1" applyAlignment="1"/>
    <xf numFmtId="9" fontId="66" fillId="0" borderId="0" xfId="1" applyNumberFormat="1" applyFont="1" applyFill="1" applyAlignment="1"/>
    <xf numFmtId="9" fontId="66" fillId="0" borderId="0" xfId="1" applyNumberFormat="1" applyFont="1" applyFill="1" applyBorder="1" applyAlignment="1"/>
    <xf numFmtId="9" fontId="66" fillId="0" borderId="2" xfId="1" applyNumberFormat="1" applyFont="1" applyFill="1" applyBorder="1" applyAlignment="1"/>
    <xf numFmtId="169" fontId="66" fillId="0" borderId="1" xfId="3" applyNumberFormat="1" applyFont="1" applyBorder="1"/>
    <xf numFmtId="169" fontId="66" fillId="0" borderId="0" xfId="3" applyNumberFormat="1" applyFont="1" applyFill="1" applyBorder="1"/>
    <xf numFmtId="169" fontId="66" fillId="0" borderId="0" xfId="3" applyNumberFormat="1" applyFont="1" applyBorder="1"/>
    <xf numFmtId="0" fontId="69" fillId="0" borderId="2" xfId="0" applyFont="1" applyBorder="1" applyAlignment="1"/>
    <xf numFmtId="0" fontId="66" fillId="0" borderId="2" xfId="0" applyFont="1" applyBorder="1" applyAlignment="1">
      <alignment horizontal="center"/>
    </xf>
    <xf numFmtId="0" fontId="66" fillId="0" borderId="0" xfId="3" applyFont="1" applyBorder="1" applyAlignment="1"/>
    <xf numFmtId="169" fontId="66" fillId="0" borderId="0" xfId="3" applyNumberFormat="1" applyFont="1" applyFill="1"/>
    <xf numFmtId="166" fontId="66" fillId="0" borderId="0" xfId="3" applyNumberFormat="1" applyFont="1" applyFill="1"/>
    <xf numFmtId="172" fontId="66" fillId="0" borderId="0" xfId="3" applyNumberFormat="1" applyFont="1" applyFill="1"/>
    <xf numFmtId="169" fontId="67" fillId="0" borderId="0" xfId="3" applyNumberFormat="1" applyFont="1" applyFill="1" applyBorder="1"/>
    <xf numFmtId="169" fontId="74" fillId="0" borderId="0" xfId="3" applyNumberFormat="1" applyFont="1" applyFill="1" applyBorder="1"/>
    <xf numFmtId="169" fontId="74" fillId="0" borderId="0" xfId="3" applyNumberFormat="1" applyFont="1" applyFill="1"/>
    <xf numFmtId="0" fontId="66" fillId="0" borderId="1" xfId="3" applyFont="1" applyBorder="1"/>
    <xf numFmtId="0" fontId="69" fillId="0" borderId="2" xfId="3" applyFont="1" applyBorder="1"/>
    <xf numFmtId="0" fontId="66" fillId="0" borderId="2" xfId="3" applyFont="1" applyBorder="1"/>
    <xf numFmtId="0" fontId="66" fillId="0" borderId="4" xfId="3" quotePrefix="1" applyNumberFormat="1" applyFont="1" applyFill="1" applyBorder="1" applyAlignment="1">
      <alignment horizontal="center"/>
    </xf>
    <xf numFmtId="0" fontId="69" fillId="0" borderId="0" xfId="3" applyFont="1" applyBorder="1"/>
    <xf numFmtId="0" fontId="69" fillId="0" borderId="0" xfId="3" applyFont="1" applyBorder="1" applyAlignment="1"/>
    <xf numFmtId="0" fontId="69" fillId="0" borderId="0" xfId="3" applyFont="1" applyAlignment="1"/>
    <xf numFmtId="169" fontId="66" fillId="0" borderId="0" xfId="3" applyNumberFormat="1" applyFont="1"/>
    <xf numFmtId="0" fontId="66" fillId="2" borderId="0" xfId="3" applyFont="1" applyFill="1"/>
    <xf numFmtId="0" fontId="66" fillId="2" borderId="0" xfId="3" applyFont="1" applyFill="1" applyBorder="1"/>
    <xf numFmtId="173" fontId="66" fillId="2" borderId="0" xfId="1" applyNumberFormat="1" applyFont="1" applyFill="1"/>
    <xf numFmtId="169" fontId="66" fillId="2" borderId="0" xfId="3" applyNumberFormat="1" applyFont="1" applyFill="1" applyBorder="1"/>
    <xf numFmtId="169" fontId="66" fillId="2" borderId="0" xfId="3" applyNumberFormat="1" applyFont="1" applyFill="1"/>
    <xf numFmtId="166" fontId="66" fillId="2" borderId="0" xfId="3" applyNumberFormat="1" applyFont="1" applyFill="1" applyBorder="1"/>
    <xf numFmtId="166" fontId="66" fillId="2" borderId="0" xfId="3" applyNumberFormat="1" applyFont="1" applyFill="1"/>
    <xf numFmtId="166" fontId="66" fillId="0" borderId="0" xfId="3" applyNumberFormat="1" applyFont="1"/>
    <xf numFmtId="166" fontId="66" fillId="0" borderId="0" xfId="3" applyNumberFormat="1" applyFont="1" applyBorder="1"/>
    <xf numFmtId="0" fontId="66" fillId="0" borderId="4" xfId="3" applyFont="1" applyBorder="1"/>
    <xf numFmtId="0" fontId="75" fillId="0" borderId="0" xfId="3" applyFont="1" applyBorder="1"/>
    <xf numFmtId="166" fontId="75" fillId="0" borderId="0" xfId="3" applyNumberFormat="1" applyFont="1"/>
    <xf numFmtId="0" fontId="81" fillId="0" borderId="0" xfId="0" applyFont="1"/>
    <xf numFmtId="0" fontId="70" fillId="0" borderId="0" xfId="3" applyFont="1" applyFill="1" applyAlignment="1">
      <alignment horizontal="left"/>
    </xf>
    <xf numFmtId="166" fontId="74" fillId="0" borderId="0" xfId="3" applyNumberFormat="1" applyFont="1"/>
    <xf numFmtId="166" fontId="66" fillId="0" borderId="0" xfId="3" applyNumberFormat="1" applyFont="1" applyFill="1" applyBorder="1"/>
    <xf numFmtId="166" fontId="66" fillId="0" borderId="1" xfId="3" applyNumberFormat="1" applyFont="1" applyBorder="1"/>
    <xf numFmtId="0" fontId="66" fillId="0" borderId="0" xfId="3" quotePrefix="1" applyNumberFormat="1" applyFont="1" applyFill="1" applyBorder="1" applyAlignment="1">
      <alignment horizontal="center"/>
    </xf>
    <xf numFmtId="171" fontId="66" fillId="0" borderId="0" xfId="3" applyNumberFormat="1" applyFont="1" applyFill="1" applyBorder="1"/>
    <xf numFmtId="0" fontId="82" fillId="0" borderId="0" xfId="3" applyFont="1" applyFill="1" applyAlignment="1">
      <alignment horizontal="left"/>
    </xf>
    <xf numFmtId="0" fontId="82" fillId="0" borderId="0" xfId="3" applyFont="1" applyFill="1" applyBorder="1" applyAlignment="1">
      <alignment horizontal="left"/>
    </xf>
    <xf numFmtId="172" fontId="66" fillId="0" borderId="0" xfId="3" applyNumberFormat="1" applyFont="1" applyFill="1" applyBorder="1"/>
    <xf numFmtId="166" fontId="75" fillId="0" borderId="0" xfId="3" applyNumberFormat="1" applyFont="1" applyFill="1" applyBorder="1"/>
    <xf numFmtId="169" fontId="73" fillId="0" borderId="0" xfId="3" applyNumberFormat="1" applyFont="1" applyFill="1" applyBorder="1"/>
    <xf numFmtId="171" fontId="82" fillId="0" borderId="0" xfId="3" applyNumberFormat="1" applyFont="1" applyFill="1" applyBorder="1"/>
    <xf numFmtId="166" fontId="74" fillId="0" borderId="0" xfId="3" applyNumberFormat="1" applyFont="1" applyFill="1"/>
    <xf numFmtId="166" fontId="66" fillId="0" borderId="0" xfId="3" applyNumberFormat="1" applyFont="1" applyFill="1" applyAlignment="1">
      <alignment horizontal="center"/>
    </xf>
    <xf numFmtId="166" fontId="74" fillId="0" borderId="0" xfId="3" applyNumberFormat="1" applyFont="1" applyFill="1" applyBorder="1"/>
    <xf numFmtId="166" fontId="66" fillId="0" borderId="1" xfId="3" applyNumberFormat="1" applyFont="1" applyFill="1" applyBorder="1"/>
    <xf numFmtId="0" fontId="69" fillId="0" borderId="0" xfId="3" applyFont="1" applyFill="1" applyBorder="1"/>
    <xf numFmtId="166" fontId="69" fillId="0" borderId="0" xfId="3" applyNumberFormat="1" applyFont="1" applyFill="1" applyAlignment="1"/>
    <xf numFmtId="0" fontId="66" fillId="0" borderId="1" xfId="3" applyFont="1" applyFill="1" applyBorder="1" applyAlignment="1">
      <alignment horizontal="left"/>
    </xf>
    <xf numFmtId="0" fontId="67" fillId="0" borderId="0" xfId="3" applyFont="1" applyBorder="1"/>
    <xf numFmtId="166" fontId="67" fillId="0" borderId="0" xfId="3" applyNumberFormat="1" applyFont="1" applyFill="1" applyBorder="1"/>
    <xf numFmtId="9" fontId="66" fillId="0" borderId="0" xfId="1" applyNumberFormat="1" applyFont="1" applyFill="1"/>
    <xf numFmtId="166" fontId="82" fillId="0" borderId="0" xfId="3" quotePrefix="1" applyNumberFormat="1" applyFont="1" applyFill="1" applyBorder="1"/>
    <xf numFmtId="166" fontId="82" fillId="0" borderId="0" xfId="3" applyNumberFormat="1" applyFont="1" applyFill="1" applyBorder="1"/>
    <xf numFmtId="0" fontId="83" fillId="0" borderId="0" xfId="3" quotePrefix="1" applyFont="1" applyFill="1" applyBorder="1"/>
    <xf numFmtId="0" fontId="83" fillId="0" borderId="0" xfId="3" applyFont="1" applyFill="1" applyBorder="1"/>
    <xf numFmtId="173" fontId="75" fillId="0" borderId="0" xfId="1" applyNumberFormat="1" applyFont="1" applyFill="1" applyBorder="1"/>
    <xf numFmtId="0" fontId="70" fillId="0" borderId="0" xfId="3" applyFont="1"/>
    <xf numFmtId="0" fontId="76" fillId="0" borderId="0" xfId="3" applyFont="1"/>
    <xf numFmtId="37" fontId="84" fillId="0" borderId="0" xfId="0" applyNumberFormat="1" applyFont="1"/>
    <xf numFmtId="0" fontId="85" fillId="0" borderId="0" xfId="0" applyFont="1"/>
    <xf numFmtId="37" fontId="84" fillId="0" borderId="2" xfId="0" applyNumberFormat="1" applyFont="1" applyBorder="1"/>
    <xf numFmtId="166" fontId="69" fillId="0" borderId="0" xfId="3" applyNumberFormat="1" applyFont="1" applyAlignment="1"/>
    <xf numFmtId="166" fontId="69" fillId="0" borderId="0" xfId="3" applyNumberFormat="1" applyFont="1" applyFill="1" applyBorder="1" applyAlignment="1"/>
    <xf numFmtId="166" fontId="74" fillId="0" borderId="0" xfId="3" applyNumberFormat="1" applyFont="1" applyBorder="1"/>
    <xf numFmtId="0" fontId="86" fillId="0" borderId="0" xfId="3" applyFont="1" applyFill="1" applyBorder="1"/>
    <xf numFmtId="0" fontId="70" fillId="0" borderId="0" xfId="3" applyFont="1" applyFill="1" applyBorder="1" applyAlignment="1">
      <alignment horizontal="left"/>
    </xf>
    <xf numFmtId="0" fontId="74" fillId="0" borderId="0" xfId="3" applyFont="1"/>
    <xf numFmtId="166" fontId="75" fillId="0" borderId="0" xfId="3" applyNumberFormat="1" applyFont="1" applyBorder="1"/>
    <xf numFmtId="166" fontId="74" fillId="0" borderId="1" xfId="3" applyNumberFormat="1" applyFont="1" applyFill="1" applyBorder="1"/>
    <xf numFmtId="170" fontId="66" fillId="0" borderId="0" xfId="3" applyNumberFormat="1" applyFont="1" applyBorder="1"/>
    <xf numFmtId="0" fontId="75" fillId="0" borderId="0" xfId="3" applyNumberFormat="1" applyFont="1" applyFill="1" applyBorder="1" applyAlignment="1">
      <alignment horizontal="center"/>
    </xf>
    <xf numFmtId="0" fontId="66" fillId="22" borderId="0" xfId="3" quotePrefix="1" applyNumberFormat="1" applyFont="1" applyFill="1" applyBorder="1" applyAlignment="1">
      <alignment horizontal="center"/>
    </xf>
    <xf numFmtId="0" fontId="69" fillId="0" borderId="0" xfId="3" applyFont="1" applyFill="1" applyBorder="1" applyAlignment="1">
      <alignment horizontal="center"/>
    </xf>
    <xf numFmtId="169" fontId="75" fillId="0" borderId="0" xfId="3" applyNumberFormat="1" applyFont="1" applyFill="1" applyBorder="1"/>
    <xf numFmtId="169" fontId="66" fillId="22" borderId="0" xfId="3" applyNumberFormat="1" applyFont="1" applyFill="1"/>
    <xf numFmtId="0" fontId="66" fillId="0" borderId="0" xfId="3" applyFont="1" applyFill="1" applyAlignment="1">
      <alignment wrapText="1"/>
    </xf>
    <xf numFmtId="166" fontId="66" fillId="22" borderId="0" xfId="3" applyNumberFormat="1" applyFont="1" applyFill="1"/>
    <xf numFmtId="169" fontId="67" fillId="0" borderId="0" xfId="3" applyNumberFormat="1" applyFont="1" applyFill="1"/>
    <xf numFmtId="169" fontId="67" fillId="22" borderId="0" xfId="3" applyNumberFormat="1" applyFont="1" applyFill="1" applyBorder="1"/>
    <xf numFmtId="0" fontId="83" fillId="0" borderId="0" xfId="3" applyFont="1"/>
    <xf numFmtId="170" fontId="75" fillId="0" borderId="0" xfId="3" applyNumberFormat="1" applyFont="1"/>
    <xf numFmtId="170" fontId="75" fillId="0" borderId="0" xfId="3" applyNumberFormat="1" applyFont="1" applyFill="1" applyBorder="1"/>
    <xf numFmtId="170" fontId="66" fillId="22" borderId="0" xfId="3" applyNumberFormat="1" applyFont="1" applyFill="1"/>
    <xf numFmtId="0" fontId="66" fillId="22" borderId="0" xfId="3" applyFont="1" applyFill="1"/>
    <xf numFmtId="169" fontId="66" fillId="22" borderId="0" xfId="3" applyNumberFormat="1" applyFont="1" applyFill="1" applyBorder="1"/>
    <xf numFmtId="166" fontId="66" fillId="22" borderId="0" xfId="3" applyNumberFormat="1" applyFont="1" applyFill="1" applyBorder="1"/>
    <xf numFmtId="0" fontId="86" fillId="0" borderId="0" xfId="3" quotePrefix="1" applyFont="1" applyFill="1" applyBorder="1"/>
    <xf numFmtId="173" fontId="67" fillId="0" borderId="1" xfId="1" applyNumberFormat="1" applyFont="1" applyFill="1" applyBorder="1"/>
    <xf numFmtId="169" fontId="67" fillId="0" borderId="1" xfId="3" applyNumberFormat="1" applyFont="1" applyFill="1" applyBorder="1"/>
    <xf numFmtId="173" fontId="66" fillId="0" borderId="1" xfId="1" applyNumberFormat="1" applyFont="1" applyFill="1" applyBorder="1"/>
    <xf numFmtId="170" fontId="67" fillId="0" borderId="0" xfId="1" applyNumberFormat="1" applyFont="1" applyFill="1" applyBorder="1" applyAlignment="1">
      <alignment horizontal="left"/>
    </xf>
    <xf numFmtId="170" fontId="80" fillId="0" borderId="0" xfId="1" applyNumberFormat="1" applyFont="1" applyFill="1" applyBorder="1" applyAlignment="1">
      <alignment horizontal="left"/>
    </xf>
    <xf numFmtId="166" fontId="66" fillId="0" borderId="0" xfId="0" applyNumberFormat="1" applyFont="1" applyFill="1" applyBorder="1"/>
    <xf numFmtId="170" fontId="66" fillId="0" borderId="0" xfId="1" applyNumberFormat="1" applyFont="1" applyFill="1" applyBorder="1" applyAlignment="1">
      <alignment horizontal="center"/>
    </xf>
    <xf numFmtId="167" fontId="66" fillId="0" borderId="0" xfId="2" applyNumberFormat="1" applyFont="1" applyFill="1" applyBorder="1"/>
    <xf numFmtId="168" fontId="66" fillId="0" borderId="0" xfId="1" applyFont="1" applyFill="1"/>
    <xf numFmtId="168" fontId="66" fillId="0" borderId="0" xfId="1" applyFont="1" applyBorder="1"/>
    <xf numFmtId="170" fontId="66" fillId="0" borderId="2" xfId="1" applyNumberFormat="1" applyFont="1" applyBorder="1" applyAlignment="1">
      <alignment horizontal="left"/>
    </xf>
    <xf numFmtId="170" fontId="66" fillId="0" borderId="2" xfId="1" quotePrefix="1" applyNumberFormat="1" applyFont="1" applyBorder="1" applyAlignment="1">
      <alignment horizontal="center"/>
    </xf>
    <xf numFmtId="168" fontId="66" fillId="0" borderId="2" xfId="1" applyFont="1" applyFill="1" applyBorder="1"/>
    <xf numFmtId="0" fontId="87" fillId="0" borderId="0" xfId="0" applyFont="1" applyFill="1"/>
    <xf numFmtId="2" fontId="66" fillId="0" borderId="0" xfId="0" applyNumberFormat="1" applyFont="1" applyBorder="1" applyAlignment="1">
      <alignment horizontal="left"/>
    </xf>
    <xf numFmtId="167" fontId="67" fillId="0" borderId="0" xfId="0" applyNumberFormat="1" applyFont="1" applyBorder="1"/>
    <xf numFmtId="0" fontId="68" fillId="0" borderId="0" xfId="0" applyFont="1" applyAlignment="1">
      <alignment horizontal="center"/>
    </xf>
    <xf numFmtId="0" fontId="66" fillId="0" borderId="2" xfId="3" quotePrefix="1" applyNumberFormat="1" applyFont="1" applyFill="1" applyBorder="1" applyAlignment="1">
      <alignment horizontal="center"/>
    </xf>
    <xf numFmtId="0" fontId="66" fillId="0" borderId="2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41" fontId="66" fillId="0" borderId="0" xfId="3" applyNumberFormat="1" applyFont="1" applyFill="1"/>
    <xf numFmtId="166" fontId="75" fillId="0" borderId="0" xfId="3" applyNumberFormat="1" applyFont="1" applyFill="1"/>
    <xf numFmtId="170" fontId="66" fillId="0" borderId="0" xfId="3" applyNumberFormat="1" applyFont="1" applyFill="1" applyBorder="1"/>
    <xf numFmtId="170" fontId="66" fillId="0" borderId="0" xfId="0" applyNumberFormat="1" applyFont="1" applyFill="1" applyBorder="1"/>
    <xf numFmtId="167" fontId="67" fillId="0" borderId="0" xfId="0" applyNumberFormat="1" applyFont="1" applyFill="1" applyBorder="1"/>
    <xf numFmtId="0" fontId="67" fillId="0" borderId="4" xfId="0" applyFont="1" applyFill="1" applyBorder="1"/>
    <xf numFmtId="0" fontId="67" fillId="0" borderId="0" xfId="3" applyFont="1" applyFill="1"/>
    <xf numFmtId="170" fontId="4" fillId="0" borderId="0" xfId="3" applyNumberFormat="1" applyFont="1"/>
    <xf numFmtId="0" fontId="67" fillId="0" borderId="2" xfId="3" applyFont="1" applyBorder="1"/>
    <xf numFmtId="0" fontId="73" fillId="0" borderId="0" xfId="3" applyFont="1"/>
    <xf numFmtId="0" fontId="77" fillId="0" borderId="0" xfId="3" applyFont="1" applyBorder="1" applyAlignment="1"/>
    <xf numFmtId="0" fontId="4" fillId="0" borderId="0" xfId="3" applyFont="1" applyFill="1"/>
    <xf numFmtId="0" fontId="67" fillId="0" borderId="2" xfId="3" applyFont="1" applyFill="1" applyBorder="1"/>
    <xf numFmtId="166" fontId="16" fillId="0" borderId="0" xfId="3" applyNumberFormat="1" applyFont="1" applyFill="1" applyBorder="1"/>
    <xf numFmtId="0" fontId="17" fillId="0" borderId="0" xfId="3" applyFont="1"/>
    <xf numFmtId="0" fontId="21" fillId="0" borderId="0" xfId="3" applyFont="1" applyBorder="1"/>
    <xf numFmtId="0" fontId="17" fillId="0" borderId="0" xfId="3" applyFont="1" applyFill="1"/>
    <xf numFmtId="0" fontId="16" fillId="0" borderId="0" xfId="3" applyFont="1"/>
    <xf numFmtId="166" fontId="4" fillId="0" borderId="0" xfId="3" applyNumberFormat="1" applyFont="1" applyFill="1"/>
    <xf numFmtId="166" fontId="88" fillId="0" borderId="0" xfId="3" applyNumberFormat="1" applyFont="1" applyFill="1"/>
    <xf numFmtId="0" fontId="89" fillId="0" borderId="0" xfId="3" applyFont="1" applyFill="1"/>
    <xf numFmtId="169" fontId="34" fillId="0" borderId="0" xfId="3" applyNumberFormat="1" applyFont="1" applyFill="1" applyBorder="1"/>
    <xf numFmtId="0" fontId="21" fillId="0" borderId="0" xfId="3" applyFont="1"/>
    <xf numFmtId="0" fontId="80" fillId="0" borderId="2" xfId="3" applyFont="1" applyFill="1" applyBorder="1"/>
    <xf numFmtId="0" fontId="80" fillId="0" borderId="0" xfId="3" applyFont="1" applyFill="1" applyBorder="1"/>
    <xf numFmtId="173" fontId="80" fillId="0" borderId="0" xfId="1" applyNumberFormat="1" applyFont="1" applyFill="1" applyBorder="1" applyAlignment="1"/>
    <xf numFmtId="0" fontId="90" fillId="0" borderId="0" xfId="3" applyFont="1" applyFill="1" applyBorder="1"/>
    <xf numFmtId="0" fontId="91" fillId="0" borderId="0" xfId="3" applyFont="1" applyFill="1" applyBorder="1" applyAlignment="1"/>
    <xf numFmtId="169" fontId="91" fillId="0" borderId="0" xfId="3" applyNumberFormat="1" applyFont="1" applyFill="1" applyBorder="1" applyAlignment="1"/>
    <xf numFmtId="0" fontId="10" fillId="0" borderId="0" xfId="3" applyFont="1" applyFill="1" applyBorder="1"/>
    <xf numFmtId="0" fontId="91" fillId="0" borderId="0" xfId="3" applyFont="1" applyFill="1" applyBorder="1"/>
    <xf numFmtId="41" fontId="66" fillId="0" borderId="0" xfId="3" applyNumberFormat="1" applyFont="1" applyFill="1" applyBorder="1" applyAlignment="1">
      <alignment horizontal="center"/>
    </xf>
    <xf numFmtId="170" fontId="66" fillId="0" borderId="0" xfId="1" quotePrefix="1" applyNumberFormat="1" applyFont="1" applyFill="1" applyBorder="1" applyAlignment="1">
      <alignment horizontal="center"/>
    </xf>
    <xf numFmtId="170" fontId="66" fillId="0" borderId="0" xfId="1" applyNumberFormat="1" applyFont="1" applyFill="1" applyAlignment="1">
      <alignment horizontal="center"/>
    </xf>
    <xf numFmtId="170" fontId="66" fillId="0" borderId="0" xfId="1" quotePrefix="1" applyNumberFormat="1" applyFont="1" applyFill="1" applyAlignment="1">
      <alignment horizontal="center"/>
    </xf>
    <xf numFmtId="170" fontId="66" fillId="0" borderId="0" xfId="1" applyNumberFormat="1" applyFont="1" applyBorder="1" applyAlignment="1">
      <alignment horizontal="center"/>
    </xf>
    <xf numFmtId="170" fontId="67" fillId="0" borderId="1" xfId="1" applyNumberFormat="1" applyFont="1" applyBorder="1" applyAlignment="1">
      <alignment horizontal="left"/>
    </xf>
    <xf numFmtId="170" fontId="66" fillId="0" borderId="1" xfId="1" applyNumberFormat="1" applyFont="1" applyFill="1" applyBorder="1" applyAlignment="1">
      <alignment horizontal="left"/>
    </xf>
    <xf numFmtId="0" fontId="65" fillId="0" borderId="0" xfId="0" applyFont="1" applyBorder="1" applyAlignment="1">
      <alignment horizontal="left" vertical="center"/>
    </xf>
    <xf numFmtId="0" fontId="66" fillId="0" borderId="0" xfId="0" applyFont="1" applyBorder="1" applyAlignment="1"/>
    <xf numFmtId="170" fontId="66" fillId="0" borderId="2" xfId="1" quotePrefix="1" applyNumberFormat="1" applyFont="1" applyFill="1" applyBorder="1" applyAlignment="1">
      <alignment horizontal="center"/>
    </xf>
    <xf numFmtId="170" fontId="67" fillId="0" borderId="2" xfId="1" applyNumberFormat="1" applyFont="1" applyBorder="1" applyAlignment="1">
      <alignment horizontal="left"/>
    </xf>
    <xf numFmtId="170" fontId="67" fillId="0" borderId="2" xfId="1" applyNumberFormat="1" applyFont="1" applyFill="1" applyBorder="1" applyAlignment="1">
      <alignment horizontal="center"/>
    </xf>
    <xf numFmtId="0" fontId="7" fillId="0" borderId="1" xfId="0" applyFont="1" applyFill="1" applyBorder="1"/>
    <xf numFmtId="0" fontId="3" fillId="0" borderId="1" xfId="0" applyFont="1" applyBorder="1" applyAlignment="1">
      <alignment horizontal="center"/>
    </xf>
    <xf numFmtId="0" fontId="76" fillId="0" borderId="0" xfId="3" applyFont="1" applyFill="1"/>
    <xf numFmtId="0" fontId="66" fillId="0" borderId="0" xfId="3" applyFont="1" applyFill="1" applyBorder="1" applyAlignment="1"/>
    <xf numFmtId="0" fontId="83" fillId="0" borderId="0" xfId="0" applyFont="1" applyBorder="1" applyAlignment="1">
      <alignment horizontal="center"/>
    </xf>
    <xf numFmtId="0" fontId="83" fillId="0" borderId="0" xfId="0" applyFont="1" applyBorder="1"/>
    <xf numFmtId="0" fontId="83" fillId="0" borderId="6" xfId="0" applyFont="1" applyFill="1" applyBorder="1"/>
    <xf numFmtId="0" fontId="83" fillId="0" borderId="1" xfId="0" applyFont="1" applyBorder="1" applyAlignment="1">
      <alignment horizontal="left"/>
    </xf>
    <xf numFmtId="0" fontId="83" fillId="0" borderId="1" xfId="0" applyFont="1" applyBorder="1" applyAlignment="1">
      <alignment horizontal="center"/>
    </xf>
    <xf numFmtId="0" fontId="83" fillId="0" borderId="1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83" fillId="0" borderId="0" xfId="0" applyFont="1" applyBorder="1" applyAlignment="1">
      <alignment horizontal="left"/>
    </xf>
    <xf numFmtId="0" fontId="92" fillId="0" borderId="0" xfId="0" applyFont="1" applyBorder="1" applyAlignment="1">
      <alignment horizontal="center"/>
    </xf>
    <xf numFmtId="0" fontId="83" fillId="0" borderId="0" xfId="0" applyFont="1" applyBorder="1" applyAlignment="1"/>
    <xf numFmtId="0" fontId="86" fillId="0" borderId="0" xfId="0" applyFont="1" applyFill="1" applyBorder="1" applyAlignment="1">
      <alignment horizontal="centerContinuous"/>
    </xf>
    <xf numFmtId="0" fontId="83" fillId="0" borderId="0" xfId="0" applyFont="1" applyFill="1" applyBorder="1" applyAlignment="1">
      <alignment horizontal="centerContinuous"/>
    </xf>
    <xf numFmtId="0" fontId="83" fillId="0" borderId="0" xfId="0" applyFont="1" applyFill="1" applyBorder="1"/>
    <xf numFmtId="0" fontId="83" fillId="0" borderId="0" xfId="0" applyFont="1"/>
    <xf numFmtId="0" fontId="83" fillId="0" borderId="0" xfId="0" quotePrefix="1" applyFont="1" applyBorder="1" applyAlignment="1">
      <alignment horizontal="center"/>
    </xf>
    <xf numFmtId="173" fontId="83" fillId="0" borderId="0" xfId="1" applyNumberFormat="1" applyFont="1" applyFill="1"/>
    <xf numFmtId="173" fontId="83" fillId="0" borderId="0" xfId="1" applyNumberFormat="1" applyFont="1" applyFill="1" applyBorder="1"/>
    <xf numFmtId="0" fontId="83" fillId="0" borderId="0" xfId="0" applyFont="1" applyFill="1"/>
    <xf numFmtId="0" fontId="83" fillId="0" borderId="4" xfId="0" applyFont="1" applyFill="1" applyBorder="1"/>
    <xf numFmtId="0" fontId="83" fillId="0" borderId="4" xfId="0" applyFont="1" applyBorder="1"/>
    <xf numFmtId="173" fontId="83" fillId="0" borderId="4" xfId="1" applyNumberFormat="1" applyFont="1" applyFill="1" applyBorder="1"/>
    <xf numFmtId="0" fontId="83" fillId="0" borderId="2" xfId="0" applyFont="1" applyFill="1" applyBorder="1"/>
    <xf numFmtId="0" fontId="83" fillId="0" borderId="2" xfId="0" applyFont="1" applyBorder="1"/>
    <xf numFmtId="173" fontId="83" fillId="0" borderId="2" xfId="1" applyNumberFormat="1" applyFont="1" applyFill="1" applyBorder="1"/>
    <xf numFmtId="0" fontId="83" fillId="0" borderId="0" xfId="0" applyFont="1" applyAlignment="1">
      <alignment horizontal="left"/>
    </xf>
    <xf numFmtId="0" fontId="92" fillId="0" borderId="1" xfId="0" applyFont="1" applyFill="1" applyBorder="1"/>
    <xf numFmtId="0" fontId="92" fillId="0" borderId="3" xfId="0" applyFont="1" applyBorder="1"/>
    <xf numFmtId="0" fontId="92" fillId="0" borderId="0" xfId="0" applyFont="1" applyBorder="1"/>
    <xf numFmtId="173" fontId="92" fillId="0" borderId="3" xfId="1" applyNumberFormat="1" applyFont="1" applyFill="1" applyBorder="1"/>
    <xf numFmtId="173" fontId="92" fillId="0" borderId="0" xfId="1" applyNumberFormat="1" applyFont="1" applyFill="1" applyBorder="1"/>
    <xf numFmtId="173" fontId="86" fillId="0" borderId="0" xfId="1" applyNumberFormat="1" applyFont="1" applyFill="1"/>
    <xf numFmtId="0" fontId="83" fillId="0" borderId="0" xfId="0" applyFont="1" applyAlignment="1">
      <alignment horizontal="center"/>
    </xf>
    <xf numFmtId="0" fontId="83" fillId="0" borderId="0" xfId="0" quotePrefix="1" applyFont="1" applyAlignment="1">
      <alignment horizontal="center"/>
    </xf>
    <xf numFmtId="173" fontId="83" fillId="0" borderId="0" xfId="1" applyNumberFormat="1" applyFont="1" applyFill="1" applyAlignment="1">
      <alignment horizontal="left"/>
    </xf>
    <xf numFmtId="173" fontId="83" fillId="0" borderId="0" xfId="1" applyNumberFormat="1" applyFont="1" applyFill="1" applyBorder="1" applyAlignment="1">
      <alignment horizontal="left"/>
    </xf>
    <xf numFmtId="0" fontId="93" fillId="0" borderId="0" xfId="0" applyFont="1" applyFill="1" applyBorder="1"/>
    <xf numFmtId="173" fontId="83" fillId="0" borderId="0" xfId="1" applyNumberFormat="1" applyFont="1"/>
    <xf numFmtId="173" fontId="83" fillId="0" borderId="2" xfId="1" applyNumberFormat="1" applyFont="1" applyBorder="1"/>
    <xf numFmtId="173" fontId="83" fillId="0" borderId="4" xfId="1" applyNumberFormat="1" applyFont="1" applyBorder="1"/>
    <xf numFmtId="179" fontId="75" fillId="0" borderId="0" xfId="3" applyNumberFormat="1" applyFont="1" applyFill="1" applyBorder="1"/>
    <xf numFmtId="168" fontId="66" fillId="0" borderId="0" xfId="1" applyNumberFormat="1" applyFont="1" applyFill="1"/>
    <xf numFmtId="41" fontId="66" fillId="0" borderId="0" xfId="3" applyNumberFormat="1" applyFont="1" applyFill="1" applyBorder="1" applyAlignment="1">
      <alignment horizontal="center"/>
    </xf>
    <xf numFmtId="173" fontId="66" fillId="0" borderId="0" xfId="1" applyNumberFormat="1" applyFont="1" applyFill="1" applyBorder="1" applyAlignment="1">
      <alignment horizontal="right"/>
    </xf>
    <xf numFmtId="0" fontId="71" fillId="0" borderId="0" xfId="0" applyFont="1" applyBorder="1" applyAlignment="1">
      <alignment horizontal="center"/>
    </xf>
    <xf numFmtId="0" fontId="71" fillId="0" borderId="0" xfId="0" applyFont="1" applyBorder="1"/>
    <xf numFmtId="0" fontId="71" fillId="0" borderId="0" xfId="0" applyFont="1" applyFill="1" applyBorder="1"/>
    <xf numFmtId="0" fontId="3" fillId="0" borderId="0" xfId="0" applyFont="1" applyBorder="1" applyAlignment="1"/>
    <xf numFmtId="0" fontId="11" fillId="0" borderId="0" xfId="0" applyFont="1" applyBorder="1" applyAlignment="1"/>
    <xf numFmtId="168" fontId="66" fillId="0" borderId="0" xfId="1" applyNumberFormat="1" applyFont="1" applyFill="1" applyAlignment="1"/>
    <xf numFmtId="168" fontId="74" fillId="0" borderId="0" xfId="1" applyNumberFormat="1" applyFont="1" applyFill="1" applyBorder="1" applyAlignment="1"/>
    <xf numFmtId="168" fontId="66" fillId="0" borderId="0" xfId="1" applyNumberFormat="1" applyFont="1" applyFill="1" applyBorder="1" applyAlignment="1"/>
    <xf numFmtId="0" fontId="67" fillId="0" borderId="1" xfId="3" applyFont="1" applyFill="1" applyBorder="1"/>
    <xf numFmtId="173" fontId="74" fillId="0" borderId="2" xfId="1" applyNumberFormat="1" applyFont="1" applyFill="1" applyBorder="1" applyAlignment="1"/>
    <xf numFmtId="0" fontId="69" fillId="0" borderId="0" xfId="0" applyFont="1" applyFill="1" applyBorder="1"/>
    <xf numFmtId="0" fontId="36" fillId="0" borderId="0" xfId="3" applyFont="1" applyFill="1" applyBorder="1"/>
    <xf numFmtId="166" fontId="25" fillId="0" borderId="0" xfId="3" applyNumberFormat="1" applyFont="1" applyFill="1" applyBorder="1"/>
    <xf numFmtId="173" fontId="94" fillId="0" borderId="0" xfId="1" applyNumberFormat="1" applyFont="1" applyFill="1" applyBorder="1"/>
    <xf numFmtId="173" fontId="94" fillId="0" borderId="0" xfId="1" quotePrefix="1" applyNumberFormat="1" applyFont="1" applyFill="1" applyBorder="1" applyAlignment="1"/>
    <xf numFmtId="0" fontId="32" fillId="0" borderId="0" xfId="3" applyFont="1" applyFill="1" applyBorder="1"/>
    <xf numFmtId="173" fontId="66" fillId="0" borderId="0" xfId="1" quotePrefix="1" applyNumberFormat="1" applyFont="1" applyFill="1"/>
    <xf numFmtId="173" fontId="66" fillId="22" borderId="0" xfId="1" applyNumberFormat="1" applyFont="1" applyFill="1"/>
    <xf numFmtId="173" fontId="66" fillId="22" borderId="2" xfId="1" applyNumberFormat="1" applyFont="1" applyFill="1" applyBorder="1"/>
    <xf numFmtId="9" fontId="66" fillId="22" borderId="0" xfId="1" applyNumberFormat="1" applyFont="1" applyFill="1" applyAlignment="1"/>
    <xf numFmtId="9" fontId="69" fillId="22" borderId="0" xfId="3" applyNumberFormat="1" applyFont="1" applyFill="1" applyBorder="1" applyAlignment="1"/>
    <xf numFmtId="9" fontId="66" fillId="22" borderId="0" xfId="3" applyNumberFormat="1" applyFont="1" applyFill="1" applyBorder="1" applyAlignment="1"/>
    <xf numFmtId="0" fontId="74" fillId="22" borderId="0" xfId="3" applyFont="1" applyFill="1" applyBorder="1"/>
    <xf numFmtId="9" fontId="74" fillId="22" borderId="0" xfId="1" applyNumberFormat="1" applyFont="1" applyFill="1" applyAlignment="1"/>
    <xf numFmtId="9" fontId="66" fillId="22" borderId="0" xfId="1" applyNumberFormat="1" applyFont="1" applyFill="1" applyBorder="1" applyAlignment="1"/>
    <xf numFmtId="9" fontId="74" fillId="22" borderId="0" xfId="1" applyNumberFormat="1" applyFont="1" applyFill="1" applyBorder="1" applyAlignment="1"/>
    <xf numFmtId="9" fontId="66" fillId="22" borderId="2" xfId="1" applyNumberFormat="1" applyFont="1" applyFill="1" applyBorder="1" applyAlignment="1"/>
    <xf numFmtId="9" fontId="66" fillId="22" borderId="0" xfId="1" applyNumberFormat="1" applyFont="1" applyFill="1"/>
    <xf numFmtId="0" fontId="70" fillId="22" borderId="0" xfId="0" applyFont="1" applyFill="1" applyAlignment="1">
      <alignment horizontal="left"/>
    </xf>
    <xf numFmtId="0" fontId="71" fillId="22" borderId="0" xfId="0" applyFont="1" applyFill="1" applyAlignment="1">
      <alignment horizontal="left"/>
    </xf>
    <xf numFmtId="0" fontId="71" fillId="22" borderId="0" xfId="3" applyFont="1" applyFill="1" applyAlignment="1">
      <alignment horizontal="left"/>
    </xf>
    <xf numFmtId="0" fontId="71" fillId="22" borderId="0" xfId="3" applyFont="1" applyFill="1" applyBorder="1" applyAlignment="1">
      <alignment horizontal="left"/>
    </xf>
    <xf numFmtId="0" fontId="78" fillId="22" borderId="0" xfId="3" applyFont="1" applyFill="1" applyAlignment="1">
      <alignment horizontal="left"/>
    </xf>
    <xf numFmtId="0" fontId="9" fillId="22" borderId="0" xfId="3" applyFont="1" applyFill="1" applyAlignment="1">
      <alignment horizontal="left"/>
    </xf>
    <xf numFmtId="0" fontId="3" fillId="22" borderId="0" xfId="3" applyFont="1" applyFill="1" applyAlignment="1">
      <alignment horizontal="left"/>
    </xf>
    <xf numFmtId="0" fontId="2" fillId="22" borderId="0" xfId="3" applyFill="1"/>
    <xf numFmtId="0" fontId="70" fillId="22" borderId="0" xfId="3" applyFont="1" applyFill="1" applyAlignment="1">
      <alignment horizontal="left"/>
    </xf>
    <xf numFmtId="166" fontId="74" fillId="22" borderId="0" xfId="3" applyNumberFormat="1" applyFont="1" applyFill="1"/>
    <xf numFmtId="169" fontId="16" fillId="22" borderId="0" xfId="3" applyNumberFormat="1" applyFont="1" applyFill="1" applyBorder="1"/>
    <xf numFmtId="169" fontId="4" fillId="22" borderId="0" xfId="3" applyNumberFormat="1" applyFont="1" applyFill="1" applyBorder="1"/>
    <xf numFmtId="173" fontId="66" fillId="22" borderId="0" xfId="1" applyNumberFormat="1" applyFont="1" applyFill="1" applyBorder="1"/>
    <xf numFmtId="0" fontId="66" fillId="22" borderId="0" xfId="3" applyFont="1" applyFill="1" applyBorder="1"/>
    <xf numFmtId="173" fontId="67" fillId="22" borderId="4" xfId="1" applyNumberFormat="1" applyFont="1" applyFill="1" applyBorder="1"/>
    <xf numFmtId="0" fontId="67" fillId="22" borderId="0" xfId="3" applyFont="1" applyFill="1" applyBorder="1"/>
    <xf numFmtId="173" fontId="67" fillId="22" borderId="0" xfId="1" applyNumberFormat="1" applyFont="1" applyFill="1"/>
    <xf numFmtId="173" fontId="67" fillId="22" borderId="0" xfId="1" applyNumberFormat="1" applyFont="1" applyFill="1" applyBorder="1"/>
    <xf numFmtId="173" fontId="66" fillId="22" borderId="0" xfId="1" applyNumberFormat="1" applyFont="1" applyFill="1" applyAlignment="1"/>
    <xf numFmtId="173" fontId="67" fillId="0" borderId="3" xfId="303" applyNumberFormat="1" applyFont="1" applyFill="1" applyBorder="1"/>
    <xf numFmtId="173" fontId="66" fillId="0" borderId="4" xfId="303" applyNumberFormat="1" applyFont="1" applyFill="1" applyBorder="1"/>
    <xf numFmtId="173" fontId="66" fillId="22" borderId="0" xfId="303" applyNumberFormat="1" applyFont="1" applyFill="1"/>
    <xf numFmtId="173" fontId="66" fillId="0" borderId="0" xfId="303" applyNumberFormat="1" applyFont="1" applyFill="1"/>
    <xf numFmtId="173" fontId="73" fillId="0" borderId="0" xfId="303" applyNumberFormat="1" applyFont="1" applyFill="1" applyBorder="1"/>
    <xf numFmtId="173" fontId="66" fillId="0" borderId="2" xfId="303" applyNumberFormat="1" applyFont="1" applyFill="1" applyBorder="1"/>
    <xf numFmtId="173" fontId="66" fillId="0" borderId="0" xfId="303" applyNumberFormat="1" applyFont="1" applyFill="1" applyBorder="1"/>
    <xf numFmtId="168" fontId="66" fillId="22" borderId="0" xfId="1" applyNumberFormat="1" applyFont="1" applyFill="1" applyAlignment="1"/>
    <xf numFmtId="179" fontId="75" fillId="22" borderId="0" xfId="3" applyNumberFormat="1" applyFont="1" applyFill="1" applyBorder="1"/>
    <xf numFmtId="173" fontId="66" fillId="22" borderId="0" xfId="121" applyNumberFormat="1" applyFont="1" applyFill="1"/>
    <xf numFmtId="173" fontId="74" fillId="22" borderId="0" xfId="1" applyNumberFormat="1" applyFont="1" applyFill="1" applyBorder="1" applyAlignment="1"/>
    <xf numFmtId="173" fontId="66" fillId="22" borderId="0" xfId="1" applyNumberFormat="1" applyFont="1" applyFill="1" applyBorder="1" applyAlignment="1"/>
    <xf numFmtId="0" fontId="71" fillId="0" borderId="0" xfId="0" applyFont="1" applyAlignment="1">
      <alignment horizontal="center"/>
    </xf>
    <xf numFmtId="0" fontId="66" fillId="0" borderId="5" xfId="3" applyFont="1" applyBorder="1" applyAlignment="1">
      <alignment horizontal="center"/>
    </xf>
    <xf numFmtId="16" fontId="66" fillId="0" borderId="2" xfId="0" quotePrefix="1" applyNumberFormat="1" applyFont="1" applyBorder="1" applyAlignment="1">
      <alignment horizontal="center"/>
    </xf>
    <xf numFmtId="0" fontId="83" fillId="0" borderId="6" xfId="0" applyFont="1" applyBorder="1" applyAlignment="1">
      <alignment horizontal="center"/>
    </xf>
    <xf numFmtId="0" fontId="66" fillId="0" borderId="2" xfId="3" applyFont="1" applyFill="1" applyBorder="1" applyAlignment="1">
      <alignment horizontal="center"/>
    </xf>
    <xf numFmtId="41" fontId="66" fillId="0" borderId="2" xfId="3" applyNumberFormat="1" applyFont="1" applyFill="1" applyBorder="1" applyAlignment="1">
      <alignment horizontal="center"/>
    </xf>
    <xf numFmtId="41" fontId="66" fillId="0" borderId="0" xfId="3" applyNumberFormat="1" applyFont="1" applyBorder="1" applyAlignment="1">
      <alignment horizontal="center"/>
    </xf>
    <xf numFmtId="41" fontId="66" fillId="0" borderId="6" xfId="3" applyNumberFormat="1" applyFont="1" applyFill="1" applyBorder="1" applyAlignment="1">
      <alignment horizontal="center"/>
    </xf>
    <xf numFmtId="0" fontId="66" fillId="0" borderId="15" xfId="0" applyFont="1" applyBorder="1" applyAlignment="1">
      <alignment horizontal="left" vertical="center"/>
    </xf>
    <xf numFmtId="0" fontId="65" fillId="0" borderId="15" xfId="0" applyFont="1" applyBorder="1" applyAlignment="1">
      <alignment horizontal="left" vertical="center"/>
    </xf>
    <xf numFmtId="41" fontId="66" fillId="0" borderId="0" xfId="3" applyNumberFormat="1" applyFont="1" applyFill="1" applyBorder="1" applyAlignment="1">
      <alignment horizontal="center"/>
    </xf>
  </cellXfs>
  <cellStyles count="393">
    <cellStyle name="20% - Accent1 2" xfId="42"/>
    <cellStyle name="20% - Accent1 3" xfId="43"/>
    <cellStyle name="20% - Accent1 4" xfId="44"/>
    <cellStyle name="20% - Accent1 5" xfId="45"/>
    <cellStyle name="20% - Accent1 6" xfId="46"/>
    <cellStyle name="20% - Accent2 2" xfId="47"/>
    <cellStyle name="20% - Accent2 3" xfId="48"/>
    <cellStyle name="20% - Accent2 4" xfId="49"/>
    <cellStyle name="20% - Accent2 5" xfId="50"/>
    <cellStyle name="20% - Accent2 6" xfId="51"/>
    <cellStyle name="20% - Accent3 2" xfId="52"/>
    <cellStyle name="20% - Accent3 3" xfId="53"/>
    <cellStyle name="20% - Accent3 4" xfId="54"/>
    <cellStyle name="20% - Accent3 5" xfId="55"/>
    <cellStyle name="20% - Accent3 6" xfId="56"/>
    <cellStyle name="20% - Accent4 2" xfId="57"/>
    <cellStyle name="20% - Accent4 3" xfId="58"/>
    <cellStyle name="20% - Accent4 4" xfId="59"/>
    <cellStyle name="20% - Accent4 5" xfId="60"/>
    <cellStyle name="20% - Accent4 6" xfId="61"/>
    <cellStyle name="20% - Accent5 2" xfId="62"/>
    <cellStyle name="20% - Accent5 3" xfId="63"/>
    <cellStyle name="20% - Accent5 4" xfId="64"/>
    <cellStyle name="20% - Accent5 5" xfId="65"/>
    <cellStyle name="20% - Accent5 6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40% - Accent1 2" xfId="72"/>
    <cellStyle name="40% - Accent1 3" xfId="73"/>
    <cellStyle name="40% - Accent1 4" xfId="74"/>
    <cellStyle name="40% - Accent1 5" xfId="75"/>
    <cellStyle name="40% - Accent1 6" xfId="76"/>
    <cellStyle name="40% - Accent2 2" xfId="77"/>
    <cellStyle name="40% - Accent2 3" xfId="78"/>
    <cellStyle name="40% - Accent2 4" xfId="79"/>
    <cellStyle name="40% - Accent2 5" xfId="80"/>
    <cellStyle name="40% - Accent2 6" xfId="81"/>
    <cellStyle name="40% - Accent3 2" xfId="82"/>
    <cellStyle name="40% - Accent3 3" xfId="83"/>
    <cellStyle name="40% - Accent3 4" xfId="84"/>
    <cellStyle name="40% - Accent3 5" xfId="85"/>
    <cellStyle name="40% - Accent3 6" xfId="86"/>
    <cellStyle name="40% - Accent4 2" xfId="87"/>
    <cellStyle name="40% - Accent4 3" xfId="88"/>
    <cellStyle name="40% - Accent4 4" xfId="89"/>
    <cellStyle name="40% - Accent4 5" xfId="90"/>
    <cellStyle name="40% - Accent4 6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6 2" xfId="97"/>
    <cellStyle name="40% - Accent6 3" xfId="98"/>
    <cellStyle name="40% - Accent6 4" xfId="99"/>
    <cellStyle name="40% - Accent6 5" xfId="100"/>
    <cellStyle name="40% - Accent6 6" xfId="101"/>
    <cellStyle name="7Mini" xfId="7"/>
    <cellStyle name="Arreg" xfId="102"/>
    <cellStyle name="Comma" xfId="1" builtinId="3"/>
    <cellStyle name="Comma 10" xfId="103"/>
    <cellStyle name="Comma 10 2" xfId="104"/>
    <cellStyle name="Comma 10 3" xfId="105"/>
    <cellStyle name="Comma 10 4" xfId="106"/>
    <cellStyle name="Comma 10 5" xfId="107"/>
    <cellStyle name="Comma 10 6" xfId="108"/>
    <cellStyle name="Comma 10 7" xfId="109"/>
    <cellStyle name="Comma 10 8" xfId="110"/>
    <cellStyle name="Comma 10 9" xfId="111"/>
    <cellStyle name="Comma 11" xfId="112"/>
    <cellStyle name="Comma 11 2" xfId="113"/>
    <cellStyle name="Comma 11 3" xfId="114"/>
    <cellStyle name="Comma 11 4" xfId="115"/>
    <cellStyle name="Comma 11 5" xfId="116"/>
    <cellStyle name="Comma 11 6" xfId="117"/>
    <cellStyle name="Comma 11 7" xfId="118"/>
    <cellStyle name="Comma 11 8" xfId="119"/>
    <cellStyle name="Comma 11 9" xfId="120"/>
    <cellStyle name="Comma 12" xfId="121"/>
    <cellStyle name="Comma 12 2" xfId="122"/>
    <cellStyle name="Comma 12 3" xfId="123"/>
    <cellStyle name="Comma 12 4" xfId="124"/>
    <cellStyle name="Comma 12 5" xfId="125"/>
    <cellStyle name="Comma 12 6" xfId="126"/>
    <cellStyle name="Comma 12 7" xfId="127"/>
    <cellStyle name="Comma 12 8" xfId="128"/>
    <cellStyle name="Comma 12 9" xfId="129"/>
    <cellStyle name="Comma 123" xfId="130"/>
    <cellStyle name="Comma 124" xfId="131"/>
    <cellStyle name="Comma 125" xfId="132"/>
    <cellStyle name="Comma 126" xfId="133"/>
    <cellStyle name="Comma 127" xfId="134"/>
    <cellStyle name="Comma 128" xfId="135"/>
    <cellStyle name="Comma 129" xfId="136"/>
    <cellStyle name="Comma 13" xfId="137"/>
    <cellStyle name="Comma 13 2" xfId="138"/>
    <cellStyle name="Comma 13 3" xfId="139"/>
    <cellStyle name="Comma 13 4" xfId="140"/>
    <cellStyle name="Comma 13 5" xfId="141"/>
    <cellStyle name="Comma 13 6" xfId="142"/>
    <cellStyle name="Comma 13 7" xfId="143"/>
    <cellStyle name="Comma 13 8" xfId="144"/>
    <cellStyle name="Comma 13 9" xfId="145"/>
    <cellStyle name="Comma 130" xfId="146"/>
    <cellStyle name="Comma 131" xfId="147"/>
    <cellStyle name="Comma 133" xfId="148"/>
    <cellStyle name="Comma 134" xfId="149"/>
    <cellStyle name="Comma 135" xfId="150"/>
    <cellStyle name="Comma 136" xfId="151"/>
    <cellStyle name="Comma 137" xfId="152"/>
    <cellStyle name="Comma 138" xfId="153"/>
    <cellStyle name="Comma 14" xfId="154"/>
    <cellStyle name="Comma 14 2" xfId="155"/>
    <cellStyle name="Comma 14 3" xfId="156"/>
    <cellStyle name="Comma 14 4" xfId="157"/>
    <cellStyle name="Comma 14 5" xfId="158"/>
    <cellStyle name="Comma 14 6" xfId="159"/>
    <cellStyle name="Comma 14 7" xfId="160"/>
    <cellStyle name="Comma 14 8" xfId="161"/>
    <cellStyle name="Comma 14 9" xfId="162"/>
    <cellStyle name="Comma 140" xfId="163"/>
    <cellStyle name="Comma 141" xfId="164"/>
    <cellStyle name="Comma 142" xfId="165"/>
    <cellStyle name="Comma 143" xfId="166"/>
    <cellStyle name="Comma 145" xfId="167"/>
    <cellStyle name="Comma 146" xfId="168"/>
    <cellStyle name="Comma 148" xfId="169"/>
    <cellStyle name="Comma 149" xfId="170"/>
    <cellStyle name="Comma 15" xfId="171"/>
    <cellStyle name="Comma 150" xfId="172"/>
    <cellStyle name="Comma 151" xfId="173"/>
    <cellStyle name="Comma 152" xfId="174"/>
    <cellStyle name="Comma 153" xfId="175"/>
    <cellStyle name="Comma 155" xfId="176"/>
    <cellStyle name="Comma 156" xfId="177"/>
    <cellStyle name="Comma 157" xfId="178"/>
    <cellStyle name="Comma 158" xfId="179"/>
    <cellStyle name="Comma 159" xfId="180"/>
    <cellStyle name="Comma 16 2" xfId="181"/>
    <cellStyle name="Comma 16 3" xfId="182"/>
    <cellStyle name="Comma 16 4" xfId="183"/>
    <cellStyle name="Comma 16 5" xfId="184"/>
    <cellStyle name="Comma 16 6" xfId="185"/>
    <cellStyle name="Comma 16 7" xfId="186"/>
    <cellStyle name="Comma 16 8" xfId="187"/>
    <cellStyle name="Comma 16 9" xfId="188"/>
    <cellStyle name="Comma 160" xfId="189"/>
    <cellStyle name="Comma 161" xfId="190"/>
    <cellStyle name="Comma 162" xfId="191"/>
    <cellStyle name="Comma 18 2" xfId="192"/>
    <cellStyle name="Comma 18 3" xfId="193"/>
    <cellStyle name="Comma 18 4" xfId="194"/>
    <cellStyle name="Comma 18 5" xfId="195"/>
    <cellStyle name="Comma 18 6" xfId="196"/>
    <cellStyle name="Comma 18 7" xfId="197"/>
    <cellStyle name="Comma 18 8" xfId="198"/>
    <cellStyle name="Comma 18 9" xfId="199"/>
    <cellStyle name="Comma 2" xfId="4"/>
    <cellStyle name="Comma 2 2" xfId="39"/>
    <cellStyle name="Comma 2 3" xfId="200"/>
    <cellStyle name="Comma 2 4" xfId="201"/>
    <cellStyle name="Comma 2 5" xfId="202"/>
    <cellStyle name="Comma 2 6" xfId="36"/>
    <cellStyle name="Comma 21 2" xfId="203"/>
    <cellStyle name="Comma 21 3" xfId="204"/>
    <cellStyle name="Comma 21 4" xfId="205"/>
    <cellStyle name="Comma 21 5" xfId="206"/>
    <cellStyle name="Comma 21 6" xfId="207"/>
    <cellStyle name="Comma 21 7" xfId="208"/>
    <cellStyle name="Comma 21 8" xfId="209"/>
    <cellStyle name="Comma 21 9" xfId="210"/>
    <cellStyle name="Comma 23 2" xfId="211"/>
    <cellStyle name="Comma 23 3" xfId="212"/>
    <cellStyle name="Comma 23 4" xfId="213"/>
    <cellStyle name="Comma 23 5" xfId="214"/>
    <cellStyle name="Comma 23 6" xfId="215"/>
    <cellStyle name="Comma 23 7" xfId="216"/>
    <cellStyle name="Comma 23 8" xfId="217"/>
    <cellStyle name="Comma 23 9" xfId="218"/>
    <cellStyle name="Comma 25 2" xfId="219"/>
    <cellStyle name="Comma 25 3" xfId="220"/>
    <cellStyle name="Comma 25 4" xfId="221"/>
    <cellStyle name="Comma 25 5" xfId="222"/>
    <cellStyle name="Comma 25 6" xfId="223"/>
    <cellStyle name="Comma 25 7" xfId="224"/>
    <cellStyle name="Comma 25 8" xfId="225"/>
    <cellStyle name="Comma 25 9" xfId="226"/>
    <cellStyle name="Comma 27 2" xfId="227"/>
    <cellStyle name="Comma 27 3" xfId="228"/>
    <cellStyle name="Comma 27 4" xfId="229"/>
    <cellStyle name="Comma 27 5" xfId="230"/>
    <cellStyle name="Comma 27 6" xfId="231"/>
    <cellStyle name="Comma 27 7" xfId="232"/>
    <cellStyle name="Comma 27 8" xfId="233"/>
    <cellStyle name="Comma 27 9" xfId="234"/>
    <cellStyle name="Comma 29 2" xfId="235"/>
    <cellStyle name="Comma 29 3" xfId="236"/>
    <cellStyle name="Comma 29 4" xfId="237"/>
    <cellStyle name="Comma 29 5" xfId="238"/>
    <cellStyle name="Comma 29 6" xfId="239"/>
    <cellStyle name="Comma 29 7" xfId="240"/>
    <cellStyle name="Comma 29 8" xfId="241"/>
    <cellStyle name="Comma 29 9" xfId="242"/>
    <cellStyle name="Comma 3" xfId="37"/>
    <cellStyle name="Comma 3 2" xfId="243"/>
    <cellStyle name="Comma 3 2 2" xfId="244"/>
    <cellStyle name="Comma 3 3" xfId="245"/>
    <cellStyle name="Comma 30" xfId="246"/>
    <cellStyle name="Comma 31" xfId="247"/>
    <cellStyle name="Comma 31 2" xfId="248"/>
    <cellStyle name="Comma 31 3" xfId="249"/>
    <cellStyle name="Comma 31 4" xfId="250"/>
    <cellStyle name="Comma 31 5" xfId="251"/>
    <cellStyle name="Comma 31 6" xfId="252"/>
    <cellStyle name="Comma 31 7" xfId="253"/>
    <cellStyle name="Comma 31 8" xfId="254"/>
    <cellStyle name="Comma 31 9" xfId="255"/>
    <cellStyle name="Comma 33 2" xfId="256"/>
    <cellStyle name="Comma 33 3" xfId="257"/>
    <cellStyle name="Comma 33 4" xfId="258"/>
    <cellStyle name="Comma 33 5" xfId="259"/>
    <cellStyle name="Comma 33 6" xfId="260"/>
    <cellStyle name="Comma 33 7" xfId="261"/>
    <cellStyle name="Comma 33 8" xfId="262"/>
    <cellStyle name="Comma 33 9" xfId="263"/>
    <cellStyle name="Comma 35 2" xfId="264"/>
    <cellStyle name="Comma 35 3" xfId="265"/>
    <cellStyle name="Comma 35 4" xfId="266"/>
    <cellStyle name="Comma 35 5" xfId="267"/>
    <cellStyle name="Comma 35 6" xfId="268"/>
    <cellStyle name="Comma 35 7" xfId="269"/>
    <cellStyle name="Comma 35 8" xfId="270"/>
    <cellStyle name="Comma 35 9" xfId="271"/>
    <cellStyle name="Comma 4" xfId="38"/>
    <cellStyle name="Comma 4 2" xfId="272"/>
    <cellStyle name="Comma 4 3" xfId="273"/>
    <cellStyle name="Comma 4 4" xfId="274"/>
    <cellStyle name="Comma 4 5" xfId="275"/>
    <cellStyle name="Comma 4 6" xfId="276"/>
    <cellStyle name="Comma 4 7" xfId="277"/>
    <cellStyle name="Comma 4 8" xfId="278"/>
    <cellStyle name="Comma 4 9" xfId="279"/>
    <cellStyle name="Comma 41" xfId="280"/>
    <cellStyle name="Comma 44" xfId="281"/>
    <cellStyle name="Comma 47" xfId="282"/>
    <cellStyle name="Comma 5" xfId="41"/>
    <cellStyle name="Comma 5 2" xfId="283"/>
    <cellStyle name="Comma 5 3" xfId="284"/>
    <cellStyle name="Comma 5 4" xfId="285"/>
    <cellStyle name="Comma 5 5" xfId="286"/>
    <cellStyle name="Comma 5 6" xfId="287"/>
    <cellStyle name="Comma 5 7" xfId="288"/>
    <cellStyle name="Comma 5 8" xfId="289"/>
    <cellStyle name="Comma 5 9" xfId="290"/>
    <cellStyle name="Comma 59" xfId="291"/>
    <cellStyle name="Comma 6" xfId="292"/>
    <cellStyle name="Comma 61" xfId="293"/>
    <cellStyle name="Comma 7" xfId="294"/>
    <cellStyle name="Comma 7 2" xfId="295"/>
    <cellStyle name="Comma 7 3" xfId="296"/>
    <cellStyle name="Comma 7 4" xfId="297"/>
    <cellStyle name="Comma 7 5" xfId="298"/>
    <cellStyle name="Comma 7 6" xfId="299"/>
    <cellStyle name="Comma 7 7" xfId="300"/>
    <cellStyle name="Comma 7 8" xfId="301"/>
    <cellStyle name="Comma 7 9" xfId="302"/>
    <cellStyle name="Comma 8" xfId="303"/>
    <cellStyle name="Comma 8 2" xfId="304"/>
    <cellStyle name="Comma 8 3" xfId="305"/>
    <cellStyle name="Comma 8 4" xfId="306"/>
    <cellStyle name="Comma 8 5" xfId="307"/>
    <cellStyle name="Comma 8 6" xfId="308"/>
    <cellStyle name="Comma 8 7" xfId="309"/>
    <cellStyle name="Comma 8 8" xfId="310"/>
    <cellStyle name="Comma 8 9" xfId="311"/>
    <cellStyle name="Comma 83" xfId="312"/>
    <cellStyle name="Comma 9" xfId="313"/>
    <cellStyle name="Comma 9 2" xfId="314"/>
    <cellStyle name="Comma 9 3" xfId="315"/>
    <cellStyle name="Comma 9 4" xfId="316"/>
    <cellStyle name="Comma 9 5" xfId="317"/>
    <cellStyle name="Comma 9 6" xfId="318"/>
    <cellStyle name="Comma 9 7" xfId="319"/>
    <cellStyle name="Comma 9 8" xfId="320"/>
    <cellStyle name="Comma 9 9" xfId="321"/>
    <cellStyle name="Comma0 - Modelo1" xfId="8"/>
    <cellStyle name="Comma0 - Style1" xfId="9"/>
    <cellStyle name="Comma1 - Modelo2" xfId="10"/>
    <cellStyle name="Comma1 - Style2" xfId="11"/>
    <cellStyle name="Currency" xfId="2" builtinId="4"/>
    <cellStyle name="Currency 2" xfId="5"/>
    <cellStyle name="Currency 2 2" xfId="322"/>
    <cellStyle name="Currency 3" xfId="323"/>
    <cellStyle name="Currency 4" xfId="387"/>
    <cellStyle name="Dia" xfId="12"/>
    <cellStyle name="Encabez1" xfId="13"/>
    <cellStyle name="Encabez2" xfId="14"/>
    <cellStyle name="Header 1" xfId="15"/>
    <cellStyle name="Header 1 Left" xfId="16"/>
    <cellStyle name="Header 1(box)" xfId="17"/>
    <cellStyle name="Header 1(middle)" xfId="18"/>
    <cellStyle name="Header 1_Front Page" xfId="19"/>
    <cellStyle name="Header 2" xfId="20"/>
    <cellStyle name="Header Price 1" xfId="21"/>
    <cellStyle name="Header Price 2" xfId="22"/>
    <cellStyle name="Helv 8" xfId="23"/>
    <cellStyle name="Hyperlink 2" xfId="324"/>
    <cellStyle name="Îáû÷íûé_Ðîëü PGS 11.09.95" xfId="24"/>
    <cellStyle name="Kolonne" xfId="325"/>
    <cellStyle name="KPMG Heading 1" xfId="326"/>
    <cellStyle name="KPMG Heading 2" xfId="327"/>
    <cellStyle name="KPMG Heading 3" xfId="328"/>
    <cellStyle name="KPMG Heading 4" xfId="329"/>
    <cellStyle name="KPMG Normal" xfId="330"/>
    <cellStyle name="KPMG Normal Text" xfId="331"/>
    <cellStyle name="Millares [0]_Well Timing" xfId="332"/>
    <cellStyle name="Millares_Well Timing" xfId="333"/>
    <cellStyle name="Moneda [0]_Well Timing" xfId="334"/>
    <cellStyle name="Moneda_Well Timing" xfId="335"/>
    <cellStyle name="N0" xfId="25"/>
    <cellStyle name="N1" xfId="26"/>
    <cellStyle name="N2" xfId="27"/>
    <cellStyle name="N3" xfId="28"/>
    <cellStyle name="N4" xfId="29"/>
    <cellStyle name="Normal" xfId="0" builtinId="0"/>
    <cellStyle name="Normal - Style1" xfId="336"/>
    <cellStyle name="Normal - Style2" xfId="337"/>
    <cellStyle name="Normal 10" xfId="338"/>
    <cellStyle name="Normal 10 2" xfId="388"/>
    <cellStyle name="Normal 11" xfId="339"/>
    <cellStyle name="Normal 12" xfId="340"/>
    <cellStyle name="Normal 13" xfId="341"/>
    <cellStyle name="Normal 14" xfId="342"/>
    <cellStyle name="Normal 15" xfId="343"/>
    <cellStyle name="Normal 16" xfId="344"/>
    <cellStyle name="Normal 17" xfId="345"/>
    <cellStyle name="Normal 18" xfId="346"/>
    <cellStyle name="Normal 19" xfId="347"/>
    <cellStyle name="Normal 2" xfId="3"/>
    <cellStyle name="Normal 2 2" xfId="35"/>
    <cellStyle name="Normal 2 2 2" xfId="348"/>
    <cellStyle name="Normal 2 2 3" xfId="349"/>
    <cellStyle name="Normal 2 3" xfId="350"/>
    <cellStyle name="Normal 2 4" xfId="6"/>
    <cellStyle name="Normal 20" xfId="351"/>
    <cellStyle name="Normal 21" xfId="352"/>
    <cellStyle name="Normal 22" xfId="353"/>
    <cellStyle name="Normal 23" xfId="354"/>
    <cellStyle name="Normal 24" xfId="355"/>
    <cellStyle name="Normal 25" xfId="356"/>
    <cellStyle name="Normal 26" xfId="357"/>
    <cellStyle name="Normal 27" xfId="358"/>
    <cellStyle name="Normal 28" xfId="359"/>
    <cellStyle name="Normal 29" xfId="389"/>
    <cellStyle name="Normal 3" xfId="30"/>
    <cellStyle name="Normal 3 2" xfId="360"/>
    <cellStyle name="Normal 30" xfId="391"/>
    <cellStyle name="Normal 31" xfId="390"/>
    <cellStyle name="Normal 32" xfId="392"/>
    <cellStyle name="Normal 4" xfId="31"/>
    <cellStyle name="Normal 4 2" xfId="361"/>
    <cellStyle name="Normal 5" xfId="34"/>
    <cellStyle name="Normal 6" xfId="40"/>
    <cellStyle name="Normal 7" xfId="362"/>
    <cellStyle name="Normal 8" xfId="363"/>
    <cellStyle name="Normal 82" xfId="364"/>
    <cellStyle name="Normal 83" xfId="365"/>
    <cellStyle name="Normal 9" xfId="366"/>
    <cellStyle name="Note 2" xfId="367"/>
    <cellStyle name="Note 3" xfId="368"/>
    <cellStyle name="Note 4" xfId="369"/>
    <cellStyle name="Note 5" xfId="370"/>
    <cellStyle name="Note 6" xfId="371"/>
    <cellStyle name="Note 7" xfId="372"/>
    <cellStyle name="Òûñÿ÷è [0]_PGSLAB" xfId="32"/>
    <cellStyle name="Òûñÿ÷è_PGSLAB" xfId="33"/>
    <cellStyle name="Percent 2" xfId="373"/>
    <cellStyle name="Percent 2 2" xfId="374"/>
    <cellStyle name="Percent 3" xfId="375"/>
    <cellStyle name="Percent 4" xfId="376"/>
    <cellStyle name="Percent 5" xfId="377"/>
    <cellStyle name="Percent 6" xfId="378"/>
    <cellStyle name="PSChar" xfId="379"/>
    <cellStyle name="PSChar 2" xfId="380"/>
    <cellStyle name="PSDate" xfId="381"/>
    <cellStyle name="PSDec" xfId="382"/>
    <cellStyle name="PSHeading" xfId="383"/>
    <cellStyle name="PSInt" xfId="384"/>
    <cellStyle name="PSSpacer" xfId="385"/>
    <cellStyle name="Tabelltittel" xfId="3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65"/>
  <sheetViews>
    <sheetView showGridLines="0" tabSelected="1" zoomScaleNormal="100" workbookViewId="0">
      <selection sqref="A1:N1"/>
    </sheetView>
  </sheetViews>
  <sheetFormatPr defaultColWidth="9.140625" defaultRowHeight="12.75"/>
  <cols>
    <col min="1" max="1" width="2.5703125" style="1" customWidth="1"/>
    <col min="2" max="2" width="50.140625" style="4" customWidth="1"/>
    <col min="3" max="3" width="1.7109375" style="4" customWidth="1"/>
    <col min="4" max="4" width="5.7109375" style="4" customWidth="1"/>
    <col min="5" max="5" width="1.7109375" style="4" customWidth="1"/>
    <col min="6" max="6" width="13.42578125" style="1" bestFit="1" customWidth="1"/>
    <col min="7" max="7" width="1.140625" style="1" customWidth="1"/>
    <col min="8" max="8" width="13.42578125" style="1" bestFit="1" customWidth="1"/>
    <col min="9" max="9" width="1.7109375" style="4" customWidth="1"/>
    <col min="10" max="10" width="13.42578125" style="1" bestFit="1" customWidth="1"/>
    <col min="11" max="11" width="1.140625" style="1" customWidth="1"/>
    <col min="12" max="12" width="13.42578125" style="1" bestFit="1" customWidth="1"/>
    <col min="13" max="13" width="1.140625" style="1" customWidth="1"/>
    <col min="14" max="14" width="13.42578125" style="1" bestFit="1" customWidth="1"/>
    <col min="15" max="15" width="1.140625" style="1" customWidth="1"/>
    <col min="16" max="16" width="13.42578125" style="1" bestFit="1" customWidth="1"/>
    <col min="17" max="17" width="1.140625" style="1" customWidth="1"/>
    <col min="18" max="18" width="13.42578125" style="1" bestFit="1" customWidth="1"/>
    <col min="19" max="19" width="1.140625" style="1" customWidth="1"/>
    <col min="20" max="20" width="12.140625" style="1" customWidth="1"/>
    <col min="21" max="21" width="12.140625" style="150" customWidth="1"/>
    <col min="22" max="23" width="12.140625" style="1" customWidth="1"/>
    <col min="24" max="25" width="9.140625" style="1" customWidth="1"/>
    <col min="26" max="16384" width="9.140625" style="1"/>
  </cols>
  <sheetData>
    <row r="1" spans="1:31" ht="18.75">
      <c r="A1" s="568" t="s">
        <v>185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130"/>
      <c r="P1" s="130"/>
      <c r="Q1" s="130"/>
      <c r="R1" s="130"/>
      <c r="S1" s="130"/>
      <c r="T1" s="9"/>
      <c r="U1" s="144"/>
      <c r="V1" s="8"/>
      <c r="W1" s="8"/>
      <c r="X1" s="8"/>
      <c r="Y1" s="166"/>
      <c r="Z1" s="8"/>
      <c r="AA1" s="8"/>
      <c r="AB1" s="8"/>
    </row>
    <row r="2" spans="1:31" ht="11.25" customHeight="1" thickBot="1">
      <c r="A2" s="238"/>
      <c r="B2" s="238"/>
      <c r="C2" s="238"/>
      <c r="D2" s="238"/>
      <c r="E2" s="238"/>
      <c r="F2" s="253"/>
      <c r="G2" s="253"/>
      <c r="H2" s="254"/>
      <c r="I2" s="238"/>
      <c r="J2" s="253"/>
      <c r="K2" s="253"/>
      <c r="L2" s="254"/>
      <c r="M2" s="254"/>
      <c r="N2" s="254"/>
      <c r="O2" s="98"/>
      <c r="P2" s="98"/>
      <c r="Q2" s="132"/>
      <c r="R2" s="170"/>
      <c r="S2" s="98"/>
      <c r="T2" s="20"/>
      <c r="U2" s="149"/>
      <c r="V2" s="8"/>
      <c r="W2" s="8"/>
      <c r="X2" s="8"/>
      <c r="Y2" s="166"/>
      <c r="Z2" s="8"/>
      <c r="AA2" s="8"/>
      <c r="AB2" s="8"/>
    </row>
    <row r="3" spans="1:31" s="44" customFormat="1" ht="11.45" customHeight="1">
      <c r="A3" s="193"/>
      <c r="B3" s="193"/>
      <c r="C3" s="193"/>
      <c r="D3" s="193"/>
      <c r="E3" s="193"/>
      <c r="F3" s="569" t="s">
        <v>6</v>
      </c>
      <c r="G3" s="569"/>
      <c r="H3" s="569"/>
      <c r="I3" s="193"/>
      <c r="J3" s="569" t="s">
        <v>239</v>
      </c>
      <c r="K3" s="569"/>
      <c r="L3" s="569"/>
      <c r="M3" s="205"/>
      <c r="N3" s="205" t="s">
        <v>21</v>
      </c>
      <c r="O3" s="48"/>
      <c r="P3" s="48"/>
      <c r="Q3" s="47"/>
      <c r="R3" s="47"/>
      <c r="S3" s="48"/>
      <c r="T3" s="48"/>
      <c r="U3" s="48"/>
      <c r="V3" s="116"/>
      <c r="W3" s="48"/>
    </row>
    <row r="4" spans="1:31" s="46" customFormat="1" ht="11.45" customHeight="1">
      <c r="A4" s="193"/>
      <c r="B4" s="193"/>
      <c r="C4" s="193"/>
      <c r="D4" s="207"/>
      <c r="E4" s="207"/>
      <c r="F4" s="570" t="s">
        <v>238</v>
      </c>
      <c r="G4" s="570"/>
      <c r="H4" s="570"/>
      <c r="I4" s="207"/>
      <c r="J4" s="570" t="s">
        <v>238</v>
      </c>
      <c r="K4" s="570"/>
      <c r="L4" s="570"/>
      <c r="M4" s="208"/>
      <c r="N4" s="255" t="s">
        <v>1</v>
      </c>
      <c r="O4" s="178"/>
      <c r="P4" s="178"/>
      <c r="Q4" s="47"/>
      <c r="R4" s="47"/>
      <c r="S4" s="135"/>
      <c r="T4" s="49"/>
      <c r="U4" s="49"/>
      <c r="V4" s="49"/>
      <c r="W4" s="49"/>
    </row>
    <row r="5" spans="1:31" ht="11.45" customHeight="1" thickBot="1">
      <c r="A5" s="256" t="s">
        <v>113</v>
      </c>
      <c r="B5" s="240"/>
      <c r="C5" s="239"/>
      <c r="D5" s="240" t="s">
        <v>39</v>
      </c>
      <c r="E5" s="239"/>
      <c r="F5" s="241">
        <v>2015</v>
      </c>
      <c r="G5" s="239"/>
      <c r="H5" s="240">
        <v>2014</v>
      </c>
      <c r="I5" s="239"/>
      <c r="J5" s="241">
        <v>2015</v>
      </c>
      <c r="K5" s="239"/>
      <c r="L5" s="240">
        <v>2014</v>
      </c>
      <c r="M5" s="239"/>
      <c r="N5" s="240">
        <v>2014</v>
      </c>
      <c r="O5" s="117"/>
      <c r="P5" s="117"/>
      <c r="Q5" s="117"/>
      <c r="R5" s="117"/>
      <c r="S5" s="170"/>
      <c r="T5" s="7"/>
    </row>
    <row r="6" spans="1:31" ht="11.45" customHeight="1">
      <c r="A6" s="244"/>
      <c r="B6" s="239"/>
      <c r="C6" s="239"/>
      <c r="D6" s="239"/>
      <c r="E6" s="239"/>
      <c r="F6" s="242"/>
      <c r="G6" s="239"/>
      <c r="H6" s="257"/>
      <c r="I6" s="239"/>
      <c r="J6" s="242"/>
      <c r="K6" s="239"/>
      <c r="L6" s="257"/>
      <c r="M6" s="239"/>
      <c r="N6" s="257"/>
      <c r="O6" s="117"/>
      <c r="P6" s="117"/>
      <c r="Q6" s="117"/>
      <c r="R6" s="117"/>
      <c r="S6" s="170"/>
      <c r="T6" s="7"/>
      <c r="Z6" s="18"/>
      <c r="AA6" s="18"/>
      <c r="AB6" s="18"/>
      <c r="AC6" s="18"/>
    </row>
    <row r="7" spans="1:31" ht="11.45" customHeight="1">
      <c r="A7" s="409" t="s">
        <v>17</v>
      </c>
      <c r="B7" s="409"/>
      <c r="C7" s="230"/>
      <c r="D7" s="451">
        <v>1</v>
      </c>
      <c r="E7" s="230"/>
      <c r="F7" s="561">
        <f>Notes!F9</f>
        <v>255.81700000000001</v>
      </c>
      <c r="G7" s="219"/>
      <c r="H7" s="249">
        <v>337</v>
      </c>
      <c r="I7" s="230"/>
      <c r="J7" s="249">
        <f>Notes!J9</f>
        <v>506.91700000000003</v>
      </c>
      <c r="K7" s="219"/>
      <c r="L7" s="249">
        <v>629.5</v>
      </c>
      <c r="M7" s="202"/>
      <c r="N7" s="249">
        <v>1453.8</v>
      </c>
      <c r="O7" s="117"/>
      <c r="P7" s="117"/>
      <c r="Q7" s="117"/>
      <c r="R7" s="117"/>
      <c r="S7" s="117"/>
      <c r="T7" s="12"/>
      <c r="U7" s="151"/>
      <c r="V7" s="7"/>
      <c r="W7" s="7"/>
      <c r="Z7" s="117"/>
      <c r="AA7" s="171"/>
      <c r="AB7" s="18"/>
      <c r="AC7" s="18"/>
    </row>
    <row r="8" spans="1:31" ht="11.45" customHeight="1">
      <c r="A8" s="230"/>
      <c r="B8" s="230"/>
      <c r="C8" s="230"/>
      <c r="D8" s="451"/>
      <c r="E8" s="230"/>
      <c r="F8" s="562"/>
      <c r="G8" s="219"/>
      <c r="H8" s="202"/>
      <c r="I8" s="230"/>
      <c r="J8" s="202"/>
      <c r="K8" s="219"/>
      <c r="L8" s="202"/>
      <c r="M8" s="202"/>
      <c r="N8" s="202"/>
      <c r="O8" s="117"/>
      <c r="P8" s="117"/>
      <c r="Q8" s="117"/>
      <c r="R8" s="117"/>
      <c r="S8" s="117"/>
      <c r="T8" s="12"/>
      <c r="U8" s="151"/>
      <c r="V8" s="7"/>
      <c r="W8" s="7"/>
      <c r="Z8" s="117"/>
      <c r="AA8" s="171"/>
      <c r="AB8" s="18"/>
      <c r="AC8" s="18"/>
    </row>
    <row r="9" spans="1:31" ht="11.45" customHeight="1">
      <c r="A9" s="218" t="s">
        <v>40</v>
      </c>
      <c r="B9" s="218"/>
      <c r="C9" s="230"/>
      <c r="D9" s="452">
        <v>2</v>
      </c>
      <c r="E9" s="230"/>
      <c r="F9" s="559">
        <f>Notes!F55</f>
        <v>115.51300000000001</v>
      </c>
      <c r="G9" s="219"/>
      <c r="H9" s="201">
        <v>143.30000000000001</v>
      </c>
      <c r="I9" s="230"/>
      <c r="J9" s="201">
        <f>Notes!J55</f>
        <v>222.05600000000001</v>
      </c>
      <c r="K9" s="219"/>
      <c r="L9" s="201">
        <v>271.7</v>
      </c>
      <c r="M9" s="221"/>
      <c r="N9" s="201">
        <v>653.6</v>
      </c>
      <c r="O9" s="117"/>
      <c r="P9" s="117"/>
      <c r="Q9" s="117"/>
      <c r="R9" s="117"/>
      <c r="S9" s="117"/>
      <c r="T9" s="28"/>
      <c r="U9" s="152"/>
      <c r="V9" s="7"/>
      <c r="W9" s="7"/>
      <c r="Z9" s="117"/>
      <c r="AA9" s="171"/>
      <c r="AB9" s="18"/>
      <c r="AC9" s="18"/>
    </row>
    <row r="10" spans="1:31" ht="11.45" customHeight="1">
      <c r="A10" s="218" t="s">
        <v>41</v>
      </c>
      <c r="B10" s="218"/>
      <c r="C10" s="230"/>
      <c r="D10" s="453">
        <v>2</v>
      </c>
      <c r="E10" s="230"/>
      <c r="F10" s="559">
        <f>Notes!F56+Notes!F57</f>
        <v>5.1629999999999985</v>
      </c>
      <c r="G10" s="221"/>
      <c r="H10" s="201">
        <v>10.199999999999999</v>
      </c>
      <c r="I10" s="230"/>
      <c r="J10" s="201">
        <f>Notes!J56+Notes!J57</f>
        <v>11.063000000000002</v>
      </c>
      <c r="K10" s="221"/>
      <c r="L10" s="201">
        <v>19</v>
      </c>
      <c r="M10" s="221"/>
      <c r="N10" s="201">
        <v>37.6</v>
      </c>
      <c r="O10" s="117"/>
      <c r="P10" s="117"/>
      <c r="Q10" s="117"/>
      <c r="R10" s="117"/>
      <c r="S10" s="117"/>
      <c r="T10" s="133"/>
      <c r="U10" s="152"/>
      <c r="V10" s="7"/>
      <c r="W10" s="7"/>
      <c r="X10" s="40"/>
      <c r="Z10" s="117"/>
      <c r="AA10" s="171"/>
      <c r="AB10" s="18"/>
      <c r="AC10" s="18"/>
      <c r="AD10" s="1" t="s">
        <v>36</v>
      </c>
    </row>
    <row r="11" spans="1:31" ht="11.45" customHeight="1">
      <c r="A11" s="230" t="s">
        <v>42</v>
      </c>
      <c r="B11" s="230"/>
      <c r="C11" s="230"/>
      <c r="D11" s="405">
        <v>2</v>
      </c>
      <c r="E11" s="230"/>
      <c r="F11" s="559">
        <f>Notes!F58</f>
        <v>10.039</v>
      </c>
      <c r="G11" s="219"/>
      <c r="H11" s="201">
        <v>12.9</v>
      </c>
      <c r="I11" s="230"/>
      <c r="J11" s="201">
        <f>Notes!J58</f>
        <v>21.143000000000001</v>
      </c>
      <c r="K11" s="219"/>
      <c r="L11" s="201">
        <v>29.6</v>
      </c>
      <c r="M11" s="219"/>
      <c r="N11" s="201">
        <v>59.9</v>
      </c>
      <c r="O11" s="117"/>
      <c r="P11" s="117"/>
      <c r="Q11" s="117"/>
      <c r="R11" s="117"/>
      <c r="S11" s="117"/>
      <c r="T11" s="134"/>
      <c r="U11" s="152"/>
      <c r="V11" s="7"/>
      <c r="W11" s="7"/>
      <c r="Z11" s="117"/>
      <c r="AA11" s="171"/>
      <c r="AB11" s="18"/>
      <c r="AC11" s="18"/>
    </row>
    <row r="12" spans="1:31" ht="11.45" customHeight="1">
      <c r="A12" s="218" t="s">
        <v>5</v>
      </c>
      <c r="B12" s="218"/>
      <c r="C12" s="230"/>
      <c r="D12" s="453">
        <v>3</v>
      </c>
      <c r="E12" s="230"/>
      <c r="F12" s="201">
        <f>Notes!F70+Notes!F73+Notes!F74</f>
        <v>109.09899999999999</v>
      </c>
      <c r="G12" s="221"/>
      <c r="H12" s="201">
        <v>115.6</v>
      </c>
      <c r="I12" s="230"/>
      <c r="J12" s="201">
        <f>Notes!J70+Notes!J73+Notes!J74</f>
        <v>223.09899999999999</v>
      </c>
      <c r="K12" s="221"/>
      <c r="L12" s="201">
        <v>209.1</v>
      </c>
      <c r="M12" s="221"/>
      <c r="N12" s="201">
        <v>525.4</v>
      </c>
      <c r="O12" s="117"/>
      <c r="P12" s="117"/>
      <c r="Q12" s="117"/>
      <c r="R12" s="117"/>
      <c r="S12" s="117"/>
      <c r="T12" s="133"/>
      <c r="U12" s="152"/>
      <c r="V12" s="7"/>
      <c r="W12" s="7"/>
      <c r="Z12" s="117"/>
      <c r="AA12" s="171"/>
      <c r="AB12" s="18"/>
      <c r="AC12" s="18"/>
    </row>
    <row r="13" spans="1:31" ht="11.45" customHeight="1">
      <c r="A13" s="218" t="s">
        <v>246</v>
      </c>
      <c r="B13" s="218"/>
      <c r="C13" s="230"/>
      <c r="D13" s="453">
        <v>3</v>
      </c>
      <c r="E13" s="230"/>
      <c r="F13" s="558">
        <v>56.948</v>
      </c>
      <c r="G13" s="221"/>
      <c r="H13" s="201">
        <v>9.1</v>
      </c>
      <c r="I13" s="230"/>
      <c r="J13" s="201">
        <f>F13</f>
        <v>56.948</v>
      </c>
      <c r="K13" s="221"/>
      <c r="L13" s="201">
        <v>9.1</v>
      </c>
      <c r="M13" s="221"/>
      <c r="N13" s="201">
        <v>73.8</v>
      </c>
      <c r="O13" s="117"/>
      <c r="P13" s="117"/>
      <c r="Q13" s="117"/>
      <c r="R13" s="117"/>
      <c r="S13" s="117"/>
      <c r="T13" s="133"/>
      <c r="U13" s="152"/>
      <c r="V13" s="7"/>
      <c r="W13" s="7"/>
      <c r="X13" s="37"/>
      <c r="Z13" s="117"/>
      <c r="AA13" s="171"/>
      <c r="AB13" s="18"/>
      <c r="AC13" s="18"/>
    </row>
    <row r="14" spans="1:31" ht="11.45" customHeight="1">
      <c r="A14" s="218" t="s">
        <v>248</v>
      </c>
      <c r="B14" s="218"/>
      <c r="C14" s="230"/>
      <c r="D14" s="453">
        <v>2</v>
      </c>
      <c r="E14" s="230"/>
      <c r="F14" s="558">
        <f>Notes!F59</f>
        <v>4.7120000000000006</v>
      </c>
      <c r="G14" s="221"/>
      <c r="H14" s="249">
        <v>-0.3</v>
      </c>
      <c r="I14" s="230"/>
      <c r="J14" s="201">
        <f>Notes!J59</f>
        <v>7.3550000000000004</v>
      </c>
      <c r="K14" s="221"/>
      <c r="L14" s="249">
        <v>-0.4</v>
      </c>
      <c r="M14" s="221"/>
      <c r="N14" s="249">
        <v>-0.7</v>
      </c>
      <c r="O14" s="117"/>
      <c r="P14" s="117"/>
      <c r="Q14" s="117"/>
      <c r="R14" s="117"/>
      <c r="S14" s="117"/>
      <c r="T14" s="117"/>
      <c r="U14" s="152"/>
      <c r="V14" s="117"/>
      <c r="W14" s="117">
        <f>O7-O9-O10-O11</f>
        <v>0</v>
      </c>
      <c r="X14" s="37"/>
      <c r="Z14" s="117"/>
      <c r="AA14" s="171"/>
      <c r="AB14" s="18"/>
      <c r="AC14" s="18"/>
    </row>
    <row r="15" spans="1:31" ht="11.45" customHeight="1">
      <c r="A15" s="227"/>
      <c r="B15" s="227" t="s">
        <v>22</v>
      </c>
      <c r="C15" s="230"/>
      <c r="D15" s="405"/>
      <c r="E15" s="230"/>
      <c r="F15" s="557">
        <f>SUM(F9:F14)</f>
        <v>301.47399999999999</v>
      </c>
      <c r="G15" s="219"/>
      <c r="H15" s="229">
        <f>SUM(H9:H14)</f>
        <v>290.8</v>
      </c>
      <c r="I15" s="230"/>
      <c r="J15" s="229">
        <f>SUM(J9:J14)+0.1</f>
        <v>541.76400000000001</v>
      </c>
      <c r="K15" s="219"/>
      <c r="L15" s="229">
        <f>SUM(L9:L14)</f>
        <v>538.1</v>
      </c>
      <c r="M15" s="219"/>
      <c r="N15" s="229">
        <f>SUM(N9:N14)+0.1</f>
        <v>1349.6999999999998</v>
      </c>
      <c r="O15" s="117"/>
      <c r="P15" s="117"/>
      <c r="Q15" s="117"/>
      <c r="R15" s="117"/>
      <c r="S15" s="117"/>
      <c r="T15" s="134"/>
      <c r="U15" s="153"/>
      <c r="V15" s="7"/>
      <c r="W15" s="7"/>
      <c r="X15" s="17"/>
      <c r="Y15" s="17"/>
      <c r="Z15" s="117"/>
      <c r="AA15" s="171"/>
      <c r="AB15" s="18"/>
      <c r="AC15" s="18"/>
      <c r="AD15" s="17"/>
      <c r="AE15" s="17"/>
    </row>
    <row r="16" spans="1:31" ht="11.45" customHeight="1">
      <c r="A16" s="246"/>
      <c r="B16" s="230" t="s">
        <v>115</v>
      </c>
      <c r="C16" s="230"/>
      <c r="D16" s="451" t="s">
        <v>0</v>
      </c>
      <c r="E16" s="230"/>
      <c r="F16" s="562">
        <f>F7-F15</f>
        <v>-45.656999999999982</v>
      </c>
      <c r="G16" s="219"/>
      <c r="H16" s="202">
        <v>46.2</v>
      </c>
      <c r="I16" s="230"/>
      <c r="J16" s="202">
        <f>J7-J15</f>
        <v>-34.84699999999998</v>
      </c>
      <c r="K16" s="219"/>
      <c r="L16" s="202">
        <v>91.4</v>
      </c>
      <c r="M16" s="202"/>
      <c r="N16" s="202">
        <f>N7-N15+0.1</f>
        <v>104.20000000000013</v>
      </c>
      <c r="O16" s="117"/>
      <c r="P16" s="117" t="s">
        <v>0</v>
      </c>
      <c r="Q16" s="117"/>
      <c r="R16" s="117"/>
      <c r="S16" s="117"/>
      <c r="T16" s="134"/>
      <c r="U16" s="152"/>
      <c r="V16" s="7"/>
      <c r="W16" s="7"/>
      <c r="X16" s="17"/>
      <c r="Y16" s="17"/>
      <c r="Z16" s="117"/>
      <c r="AA16" s="171"/>
      <c r="AB16" s="18"/>
      <c r="AC16" s="18"/>
      <c r="AD16" s="17"/>
      <c r="AE16" s="17"/>
    </row>
    <row r="17" spans="1:31" ht="11.45" customHeight="1">
      <c r="A17" s="230" t="s">
        <v>148</v>
      </c>
      <c r="B17" s="230"/>
      <c r="C17" s="230"/>
      <c r="D17" s="451">
        <v>4</v>
      </c>
      <c r="E17" s="230"/>
      <c r="F17" s="562">
        <v>-2.44</v>
      </c>
      <c r="G17" s="219"/>
      <c r="H17" s="202">
        <v>-2.4</v>
      </c>
      <c r="I17" s="230"/>
      <c r="J17" s="202">
        <f>-7.6+F17</f>
        <v>-10.039999999999999</v>
      </c>
      <c r="K17" s="219"/>
      <c r="L17" s="202">
        <v>-18</v>
      </c>
      <c r="M17" s="202"/>
      <c r="N17" s="202">
        <v>-30.9</v>
      </c>
      <c r="O17" s="117"/>
      <c r="P17" s="117"/>
      <c r="Q17" s="117"/>
      <c r="R17" s="117"/>
      <c r="S17" s="117"/>
      <c r="T17" s="134"/>
      <c r="U17" s="154"/>
      <c r="V17" s="7"/>
      <c r="W17" s="7"/>
      <c r="X17" s="17"/>
      <c r="Y17" s="17"/>
      <c r="Z17" s="117"/>
      <c r="AA17" s="171"/>
      <c r="AB17" s="18"/>
      <c r="AC17" s="18"/>
      <c r="AD17" s="17"/>
      <c r="AE17" s="17"/>
    </row>
    <row r="18" spans="1:31" ht="11.45" customHeight="1">
      <c r="A18" s="230" t="s">
        <v>13</v>
      </c>
      <c r="B18" s="230"/>
      <c r="C18" s="230"/>
      <c r="D18" s="451">
        <v>5</v>
      </c>
      <c r="E18" s="230"/>
      <c r="F18" s="562">
        <f>Notes!F92</f>
        <v>-7.4450000000000003</v>
      </c>
      <c r="G18" s="219"/>
      <c r="H18" s="202">
        <v>-7.4</v>
      </c>
      <c r="I18" s="230"/>
      <c r="J18" s="202">
        <f>Notes!J92</f>
        <v>-15.245000000000001</v>
      </c>
      <c r="K18" s="219"/>
      <c r="L18" s="202">
        <v>-14.9</v>
      </c>
      <c r="M18" s="202"/>
      <c r="N18" s="202">
        <v>-30.1</v>
      </c>
      <c r="O18" s="120"/>
      <c r="P18" s="120"/>
      <c r="Q18" s="120"/>
      <c r="R18" s="120"/>
      <c r="S18" s="117"/>
      <c r="T18" s="134"/>
      <c r="U18" s="152"/>
      <c r="V18" s="7"/>
      <c r="W18" s="7"/>
      <c r="X18" s="17"/>
      <c r="Y18" s="17"/>
      <c r="Z18" s="117"/>
      <c r="AA18" s="171"/>
      <c r="AB18" s="18"/>
      <c r="AC18" s="18"/>
      <c r="AD18" s="17"/>
      <c r="AE18" s="17"/>
    </row>
    <row r="19" spans="1:31" ht="11.45" customHeight="1">
      <c r="A19" s="409" t="s">
        <v>121</v>
      </c>
      <c r="B19" s="409"/>
      <c r="C19" s="230"/>
      <c r="D19" s="451">
        <v>6</v>
      </c>
      <c r="E19" s="230"/>
      <c r="F19" s="561">
        <f>Notes!F106</f>
        <v>-2.3420000000000001</v>
      </c>
      <c r="G19" s="219"/>
      <c r="H19" s="249">
        <v>-1.9</v>
      </c>
      <c r="I19" s="230"/>
      <c r="J19" s="249">
        <f>Notes!J106</f>
        <v>-7.742</v>
      </c>
      <c r="K19" s="219"/>
      <c r="L19" s="249">
        <v>-11.3</v>
      </c>
      <c r="M19" s="202"/>
      <c r="N19" s="249">
        <v>-26.5</v>
      </c>
      <c r="O19" s="123"/>
      <c r="P19" s="123"/>
      <c r="Q19" s="123"/>
      <c r="R19" s="123"/>
      <c r="S19" s="117"/>
      <c r="T19" s="134"/>
      <c r="U19" s="154"/>
      <c r="V19" s="7"/>
      <c r="W19" s="7"/>
      <c r="X19" s="17"/>
      <c r="Y19" s="17"/>
      <c r="Z19" s="117"/>
      <c r="AA19" s="171"/>
      <c r="AB19" s="18"/>
      <c r="AC19" s="18"/>
      <c r="AD19" s="17"/>
      <c r="AE19" s="17"/>
    </row>
    <row r="20" spans="1:31" ht="11.45" customHeight="1">
      <c r="A20" s="218" t="s">
        <v>0</v>
      </c>
      <c r="B20" s="218" t="s">
        <v>99</v>
      </c>
      <c r="C20" s="230"/>
      <c r="D20" s="454"/>
      <c r="E20" s="230"/>
      <c r="F20" s="559">
        <f>SUM(F16:F19)</f>
        <v>-57.883999999999979</v>
      </c>
      <c r="G20" s="219"/>
      <c r="H20" s="202">
        <f>SUM(H16:H19)</f>
        <v>34.500000000000007</v>
      </c>
      <c r="I20" s="230"/>
      <c r="J20" s="201">
        <f>SUM(J16:J19)</f>
        <v>-67.873999999999981</v>
      </c>
      <c r="K20" s="219"/>
      <c r="L20" s="202">
        <f>SUM(L16:L19)</f>
        <v>47.2</v>
      </c>
      <c r="M20" s="221"/>
      <c r="N20" s="202">
        <f>SUM(N16:N19)</f>
        <v>16.700000000000124</v>
      </c>
      <c r="O20" s="118"/>
      <c r="P20" s="118"/>
      <c r="Q20" s="118"/>
      <c r="R20" s="118"/>
      <c r="S20" s="117"/>
      <c r="T20" s="28"/>
      <c r="U20" s="153"/>
      <c r="W20" s="117"/>
      <c r="X20" s="171"/>
      <c r="Y20" s="18"/>
      <c r="Z20" s="18"/>
    </row>
    <row r="21" spans="1:31" ht="11.45" customHeight="1">
      <c r="A21" s="409" t="s">
        <v>100</v>
      </c>
      <c r="B21" s="409"/>
      <c r="C21" s="230"/>
      <c r="D21" s="405">
        <v>7</v>
      </c>
      <c r="E21" s="230"/>
      <c r="F21" s="558">
        <f>Notes!F118</f>
        <v>5.9380000000000006</v>
      </c>
      <c r="G21" s="219"/>
      <c r="H21" s="249">
        <v>4.9000000000000004</v>
      </c>
      <c r="I21" s="230"/>
      <c r="J21" s="201">
        <f>9.5+F21</f>
        <v>15.438000000000001</v>
      </c>
      <c r="K21" s="219"/>
      <c r="L21" s="249">
        <v>13</v>
      </c>
      <c r="M21" s="202"/>
      <c r="N21" s="249">
        <v>67.599999999999994</v>
      </c>
      <c r="O21" s="123"/>
      <c r="P21" s="123"/>
      <c r="Q21" s="123"/>
      <c r="R21" s="123"/>
      <c r="S21" s="117"/>
      <c r="T21" s="28"/>
      <c r="U21" s="154"/>
      <c r="W21" s="120"/>
      <c r="X21" s="171"/>
      <c r="Y21" s="18"/>
      <c r="Z21" s="18"/>
    </row>
    <row r="22" spans="1:31" ht="11.45" customHeight="1" thickBot="1">
      <c r="A22" s="455"/>
      <c r="B22" s="455" t="s">
        <v>101</v>
      </c>
      <c r="C22" s="228"/>
      <c r="D22" s="258"/>
      <c r="E22" s="228"/>
      <c r="F22" s="556">
        <f>+F20-F21</f>
        <v>-63.821999999999981</v>
      </c>
      <c r="G22" s="260"/>
      <c r="H22" s="236">
        <f>+H20-H21+0.1</f>
        <v>29.70000000000001</v>
      </c>
      <c r="I22" s="228"/>
      <c r="J22" s="236">
        <f>+J20-J21</f>
        <v>-83.311999999999983</v>
      </c>
      <c r="K22" s="260"/>
      <c r="L22" s="236">
        <f>+L20-L21+0.1</f>
        <v>34.300000000000004</v>
      </c>
      <c r="M22" s="200"/>
      <c r="N22" s="236">
        <f>+N20-N21</f>
        <v>-50.899999999999871</v>
      </c>
      <c r="O22" s="99"/>
      <c r="P22" s="99"/>
      <c r="Q22" s="99"/>
      <c r="R22" s="99"/>
      <c r="S22" s="120"/>
      <c r="T22" s="23"/>
      <c r="U22" s="146"/>
      <c r="V22" s="7"/>
      <c r="W22" s="7"/>
      <c r="AA22" s="38"/>
      <c r="AC22" s="43"/>
    </row>
    <row r="23" spans="1:31" s="3" customFormat="1" ht="11.45" customHeight="1">
      <c r="A23" s="228"/>
      <c r="B23" s="228"/>
      <c r="C23" s="228"/>
      <c r="D23" s="258"/>
      <c r="E23" s="228"/>
      <c r="F23" s="560"/>
      <c r="G23" s="260"/>
      <c r="H23" s="200"/>
      <c r="I23" s="228"/>
      <c r="J23" s="259"/>
      <c r="K23" s="260"/>
      <c r="L23" s="200"/>
      <c r="M23" s="200"/>
      <c r="N23" s="200"/>
      <c r="O23" s="99"/>
      <c r="P23" s="99"/>
      <c r="Q23" s="99"/>
      <c r="R23" s="99"/>
      <c r="S23" s="123"/>
      <c r="T23" s="23"/>
      <c r="U23" s="146"/>
      <c r="AA23" s="39"/>
    </row>
    <row r="24" spans="1:31" ht="11.45" customHeight="1">
      <c r="A24" s="231" t="s">
        <v>130</v>
      </c>
      <c r="B24" s="218"/>
      <c r="C24" s="230"/>
      <c r="D24" s="453"/>
      <c r="E24" s="230"/>
      <c r="F24" s="559"/>
      <c r="G24" s="221"/>
      <c r="H24" s="201"/>
      <c r="I24" s="230"/>
      <c r="J24" s="201"/>
      <c r="K24" s="221"/>
      <c r="L24" s="201"/>
      <c r="M24" s="221"/>
      <c r="N24" s="201"/>
      <c r="O24" s="117"/>
      <c r="P24" s="117"/>
      <c r="Q24" s="117"/>
      <c r="R24" s="117"/>
      <c r="S24" s="117"/>
      <c r="T24" s="133"/>
      <c r="U24" s="152"/>
      <c r="V24" s="7"/>
      <c r="W24" s="7"/>
      <c r="Z24" s="117"/>
      <c r="AA24" s="171"/>
      <c r="AB24" s="18"/>
      <c r="AC24" s="18"/>
    </row>
    <row r="25" spans="1:31" ht="11.45" customHeight="1">
      <c r="A25" s="218"/>
      <c r="B25" s="218" t="s">
        <v>151</v>
      </c>
      <c r="C25" s="230"/>
      <c r="D25" s="453">
        <v>12</v>
      </c>
      <c r="E25" s="230"/>
      <c r="F25" s="558">
        <f>Notes!F232</f>
        <v>1.0270000000000001</v>
      </c>
      <c r="G25" s="221"/>
      <c r="H25" s="201">
        <v>-6</v>
      </c>
      <c r="I25" s="230"/>
      <c r="J25" s="201">
        <f>-3.4+F25</f>
        <v>-2.3729999999999998</v>
      </c>
      <c r="K25" s="221"/>
      <c r="L25" s="201">
        <v>-5.9</v>
      </c>
      <c r="M25" s="221"/>
      <c r="N25" s="201">
        <v>-27.9</v>
      </c>
      <c r="O25" s="117"/>
      <c r="P25" s="117"/>
      <c r="Q25" s="117"/>
      <c r="R25" s="117"/>
      <c r="S25" s="117"/>
      <c r="T25" s="133"/>
      <c r="U25" s="152"/>
      <c r="V25" s="7"/>
      <c r="W25" s="7"/>
      <c r="Z25" s="117"/>
      <c r="AA25" s="171"/>
      <c r="AB25" s="18"/>
      <c r="AC25" s="18"/>
    </row>
    <row r="26" spans="1:31" ht="11.45" customHeight="1">
      <c r="A26" s="218"/>
      <c r="B26" s="218" t="s">
        <v>196</v>
      </c>
      <c r="C26" s="230"/>
      <c r="D26" s="453">
        <v>12</v>
      </c>
      <c r="E26" s="230"/>
      <c r="F26" s="558">
        <f>Notes!F242</f>
        <v>0.30000000000000004</v>
      </c>
      <c r="G26" s="221"/>
      <c r="H26" s="201">
        <v>-0.1</v>
      </c>
      <c r="I26" s="230"/>
      <c r="J26" s="201">
        <f>0.4+F26</f>
        <v>0.70000000000000007</v>
      </c>
      <c r="K26" s="221"/>
      <c r="L26" s="201">
        <v>6</v>
      </c>
      <c r="M26" s="221"/>
      <c r="N26" s="201">
        <v>3.7</v>
      </c>
      <c r="O26" s="117"/>
      <c r="P26" s="117"/>
      <c r="Q26" s="117"/>
      <c r="R26" s="117"/>
      <c r="S26" s="117"/>
      <c r="T26" s="133"/>
      <c r="U26" s="152"/>
      <c r="V26" s="7"/>
      <c r="W26" s="7"/>
      <c r="Z26" s="117"/>
      <c r="AA26" s="171"/>
      <c r="AB26" s="18"/>
      <c r="AC26" s="18"/>
    </row>
    <row r="27" spans="1:31" ht="11.45" customHeight="1">
      <c r="A27" s="226" t="s">
        <v>152</v>
      </c>
      <c r="B27" s="227"/>
      <c r="C27" s="230"/>
      <c r="D27" s="453"/>
      <c r="E27" s="230"/>
      <c r="F27" s="557">
        <f>SUM(F25:F26)</f>
        <v>1.3270000000000002</v>
      </c>
      <c r="G27" s="221"/>
      <c r="H27" s="229">
        <f>SUM(H25:H26)</f>
        <v>-6.1</v>
      </c>
      <c r="I27" s="230"/>
      <c r="J27" s="229">
        <f>SUM(J25:J26)</f>
        <v>-1.6729999999999996</v>
      </c>
      <c r="K27" s="221"/>
      <c r="L27" s="229">
        <f>SUM(L25:L26)</f>
        <v>9.9999999999999645E-2</v>
      </c>
      <c r="M27" s="221"/>
      <c r="N27" s="229">
        <f>SUM(N25:N26)</f>
        <v>-24.2</v>
      </c>
      <c r="O27" s="117"/>
      <c r="P27" s="117"/>
      <c r="Q27" s="117"/>
      <c r="R27" s="117"/>
      <c r="S27" s="117"/>
      <c r="T27" s="133"/>
      <c r="U27" s="152"/>
      <c r="V27" s="7"/>
      <c r="W27" s="7"/>
      <c r="Z27" s="117"/>
      <c r="AA27" s="171"/>
      <c r="AB27" s="18"/>
      <c r="AC27" s="18"/>
    </row>
    <row r="28" spans="1:31" ht="11.45" customHeight="1" thickBot="1">
      <c r="A28" s="455" t="s">
        <v>102</v>
      </c>
      <c r="B28" s="455"/>
      <c r="C28" s="228"/>
      <c r="D28" s="258"/>
      <c r="E28" s="228"/>
      <c r="F28" s="556">
        <f>F22+F27</f>
        <v>-62.494999999999983</v>
      </c>
      <c r="G28" s="260"/>
      <c r="H28" s="236">
        <f>H22+H27</f>
        <v>23.600000000000009</v>
      </c>
      <c r="I28" s="228"/>
      <c r="J28" s="236">
        <f>J22+J27</f>
        <v>-84.984999999999985</v>
      </c>
      <c r="K28" s="260"/>
      <c r="L28" s="236">
        <f>L22+L27</f>
        <v>34.400000000000006</v>
      </c>
      <c r="M28" s="200"/>
      <c r="N28" s="236">
        <f>N22+N27</f>
        <v>-75.099999999999866</v>
      </c>
      <c r="O28" s="117"/>
      <c r="P28" s="117"/>
      <c r="Q28" s="117"/>
      <c r="R28" s="117"/>
      <c r="S28" s="117"/>
      <c r="T28" s="133"/>
      <c r="U28" s="152"/>
      <c r="V28" s="7"/>
      <c r="W28" s="7"/>
      <c r="Z28" s="117"/>
      <c r="AA28" s="171"/>
      <c r="AB28" s="18"/>
      <c r="AC28" s="18"/>
    </row>
    <row r="29" spans="1:31" s="3" customFormat="1">
      <c r="A29" s="41"/>
      <c r="B29" s="14"/>
      <c r="C29" s="14"/>
      <c r="D29" s="33"/>
      <c r="E29" s="14"/>
      <c r="F29" s="158"/>
      <c r="G29" s="100"/>
      <c r="H29" s="29"/>
      <c r="I29" s="14"/>
      <c r="J29" s="158"/>
      <c r="K29" s="100"/>
      <c r="L29" s="29"/>
      <c r="M29" s="29"/>
      <c r="N29" s="29"/>
      <c r="O29" s="21"/>
      <c r="P29" s="21"/>
      <c r="Q29" s="21"/>
      <c r="R29" s="21"/>
      <c r="S29" s="99"/>
      <c r="T29" s="23"/>
      <c r="U29" s="146"/>
      <c r="AA29" s="39"/>
    </row>
    <row r="30" spans="1:31" s="3" customFormat="1" ht="13.5" customHeight="1">
      <c r="A30" s="41"/>
      <c r="B30" s="14"/>
      <c r="C30" s="14"/>
      <c r="D30" s="33"/>
      <c r="E30" s="14"/>
      <c r="F30" s="158"/>
      <c r="G30" s="100"/>
      <c r="H30" s="29"/>
      <c r="I30" s="14"/>
      <c r="J30" s="158"/>
      <c r="K30" s="100"/>
      <c r="L30" s="29"/>
      <c r="M30" s="29"/>
      <c r="N30" s="29"/>
      <c r="O30" s="21"/>
      <c r="P30" s="21"/>
      <c r="Q30" s="21"/>
      <c r="R30" s="21"/>
      <c r="S30" s="99"/>
      <c r="T30" s="23"/>
      <c r="U30" s="146"/>
      <c r="AA30" s="39"/>
    </row>
    <row r="31" spans="1:31" s="3" customFormat="1">
      <c r="A31" s="14"/>
      <c r="B31" s="14"/>
      <c r="C31" s="16"/>
      <c r="D31" s="33"/>
      <c r="E31" s="16"/>
      <c r="F31" s="15"/>
      <c r="G31" s="15"/>
      <c r="H31" s="15"/>
      <c r="I31" s="16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5"/>
    </row>
    <row r="32" spans="1:31" s="3" customFormat="1">
      <c r="A32" s="14"/>
      <c r="B32" s="14"/>
      <c r="C32" s="16"/>
      <c r="D32" s="33"/>
      <c r="E32" s="16"/>
      <c r="F32" s="15"/>
      <c r="G32" s="15"/>
      <c r="H32" s="15"/>
      <c r="I32" s="16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5"/>
    </row>
    <row r="33" spans="1:24" s="3" customFormat="1">
      <c r="A33" s="14"/>
      <c r="B33" s="14"/>
      <c r="C33" s="16"/>
      <c r="D33" s="33"/>
      <c r="E33" s="16"/>
      <c r="F33" s="15"/>
      <c r="G33" s="15"/>
      <c r="H33" s="15"/>
      <c r="I33" s="16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5"/>
    </row>
    <row r="34" spans="1:24" s="3" customFormat="1">
      <c r="A34" s="14"/>
      <c r="B34" s="14"/>
      <c r="C34" s="16"/>
      <c r="D34" s="33"/>
      <c r="E34" s="16"/>
      <c r="F34" s="15"/>
      <c r="G34" s="15"/>
      <c r="H34" s="15"/>
      <c r="I34" s="16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5"/>
    </row>
    <row r="35" spans="1:24" s="3" customFormat="1">
      <c r="A35" s="14"/>
      <c r="B35" s="14"/>
      <c r="C35" s="16"/>
      <c r="D35" s="33"/>
      <c r="E35" s="16"/>
      <c r="F35" s="15"/>
      <c r="G35" s="15"/>
      <c r="H35" s="15"/>
      <c r="I35" s="16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5"/>
    </row>
    <row r="36" spans="1:24" s="3" customFormat="1">
      <c r="A36" s="14"/>
      <c r="B36" s="14"/>
      <c r="C36" s="16"/>
      <c r="D36" s="33"/>
      <c r="E36" s="16"/>
      <c r="F36" s="15"/>
      <c r="G36" s="15"/>
      <c r="H36" s="15"/>
      <c r="I36" s="16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5"/>
    </row>
    <row r="37" spans="1:24" s="3" customFormat="1">
      <c r="A37" s="14"/>
      <c r="B37" s="5"/>
      <c r="C37" s="16"/>
      <c r="D37" s="33"/>
      <c r="E37" s="16"/>
      <c r="F37" s="15"/>
      <c r="G37" s="15"/>
      <c r="H37" s="15"/>
      <c r="I37" s="16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5"/>
    </row>
    <row r="38" spans="1:24" s="3" customFormat="1">
      <c r="A38" s="14"/>
      <c r="B38" s="14"/>
      <c r="C38" s="16"/>
      <c r="D38" s="33"/>
      <c r="E38" s="16"/>
      <c r="F38" s="15"/>
      <c r="G38" s="15"/>
      <c r="H38" s="15"/>
      <c r="I38" s="16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5"/>
    </row>
    <row r="39" spans="1:24" s="3" customFormat="1">
      <c r="A39" s="14"/>
      <c r="B39" s="14"/>
      <c r="C39" s="16"/>
      <c r="D39" s="33"/>
      <c r="E39" s="16"/>
      <c r="F39" s="15"/>
      <c r="G39" s="15"/>
      <c r="H39" s="15"/>
      <c r="I39" s="16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5"/>
    </row>
    <row r="40" spans="1:24" s="3" customFormat="1">
      <c r="A40" s="14"/>
      <c r="B40" s="14"/>
      <c r="C40" s="16"/>
      <c r="D40" s="33"/>
      <c r="E40" s="16"/>
      <c r="F40" s="15"/>
      <c r="G40" s="15"/>
      <c r="H40" s="15"/>
      <c r="I40" s="16"/>
      <c r="J40" s="15"/>
      <c r="K40" s="15"/>
      <c r="L40" s="15"/>
      <c r="M40" s="15"/>
      <c r="N40" s="15"/>
      <c r="O40" s="15"/>
      <c r="P40" s="15"/>
      <c r="Q40" s="11"/>
      <c r="R40" s="11"/>
      <c r="S40" s="15"/>
      <c r="T40" s="15"/>
      <c r="U40" s="155"/>
    </row>
    <row r="41" spans="1:24" s="3" customFormat="1">
      <c r="A41" s="14"/>
      <c r="B41" s="14"/>
      <c r="C41" s="16"/>
      <c r="D41" s="33"/>
      <c r="E41" s="16"/>
      <c r="F41" s="15"/>
      <c r="G41" s="15"/>
      <c r="H41" s="15"/>
      <c r="I41" s="16"/>
      <c r="J41" s="15"/>
      <c r="K41" s="15"/>
      <c r="L41" s="15"/>
      <c r="M41" s="15"/>
      <c r="N41" s="15"/>
      <c r="O41" s="15"/>
      <c r="P41" s="15"/>
      <c r="Q41" s="11"/>
      <c r="R41" s="11"/>
      <c r="S41" s="15"/>
      <c r="T41" s="15"/>
      <c r="U41" s="155"/>
    </row>
    <row r="42" spans="1:24" s="3" customFormat="1">
      <c r="A42" s="14"/>
      <c r="B42" s="14"/>
      <c r="C42" s="16"/>
      <c r="D42" s="33"/>
      <c r="E42" s="16"/>
      <c r="F42" s="15"/>
      <c r="G42" s="15"/>
      <c r="H42" s="15"/>
      <c r="I42" s="16"/>
      <c r="J42" s="15"/>
      <c r="K42" s="15"/>
      <c r="L42" s="15"/>
      <c r="M42" s="15"/>
      <c r="N42" s="15"/>
      <c r="O42" s="15"/>
      <c r="P42" s="15"/>
      <c r="Q42" s="11"/>
      <c r="R42" s="11"/>
      <c r="S42" s="15"/>
      <c r="T42" s="15"/>
      <c r="U42" s="155"/>
    </row>
    <row r="43" spans="1:24" s="3" customFormat="1">
      <c r="A43" s="14"/>
      <c r="B43" s="14"/>
      <c r="C43" s="16"/>
      <c r="D43" s="33"/>
      <c r="E43" s="16"/>
      <c r="F43" s="15"/>
      <c r="G43" s="15"/>
      <c r="H43" s="15"/>
      <c r="I43" s="16"/>
      <c r="J43" s="15"/>
      <c r="K43" s="15"/>
      <c r="L43" s="15"/>
      <c r="M43" s="15"/>
      <c r="N43" s="15"/>
      <c r="O43" s="15"/>
      <c r="P43" s="15"/>
      <c r="Q43" s="11"/>
      <c r="R43" s="11"/>
      <c r="S43" s="15"/>
      <c r="T43" s="15"/>
      <c r="U43" s="155"/>
    </row>
    <row r="44" spans="1:24" s="3" customFormat="1">
      <c r="A44" s="1"/>
      <c r="B44" s="4"/>
      <c r="C44" s="4"/>
      <c r="D44" s="4"/>
      <c r="E44" s="4"/>
      <c r="F44" s="13"/>
      <c r="G44" s="11"/>
      <c r="H44" s="11"/>
      <c r="I44" s="4"/>
      <c r="J44" s="13"/>
      <c r="K44" s="11"/>
      <c r="L44" s="11"/>
      <c r="M44" s="11"/>
      <c r="N44" s="11"/>
      <c r="O44" s="11"/>
      <c r="P44" s="11"/>
      <c r="Q44" s="11"/>
      <c r="R44" s="11"/>
      <c r="S44" s="11"/>
      <c r="T44" s="15"/>
      <c r="U44" s="155"/>
      <c r="X44" s="166"/>
    </row>
    <row r="45" spans="1:24">
      <c r="F45" s="13"/>
      <c r="G45" s="11"/>
      <c r="H45" s="11"/>
      <c r="J45" s="13"/>
      <c r="K45" s="11"/>
      <c r="L45" s="11"/>
      <c r="M45" s="11"/>
      <c r="N45" s="11"/>
      <c r="O45" s="11"/>
      <c r="P45" s="11"/>
      <c r="Q45" s="11"/>
      <c r="R45" s="11"/>
      <c r="S45" s="11"/>
      <c r="T45" s="13"/>
      <c r="U45" s="156"/>
      <c r="X45" s="37"/>
    </row>
    <row r="46" spans="1:24">
      <c r="A46" s="26"/>
      <c r="B46" s="27"/>
      <c r="D46" s="27"/>
      <c r="F46" s="13"/>
      <c r="G46" s="11"/>
      <c r="H46" s="11"/>
      <c r="J46" s="13"/>
      <c r="K46" s="11"/>
      <c r="L46" s="11"/>
      <c r="M46" s="11"/>
      <c r="N46" s="11"/>
      <c r="O46" s="11"/>
      <c r="P46" s="11"/>
      <c r="Q46" s="11"/>
      <c r="R46" s="11"/>
      <c r="S46" s="11"/>
      <c r="T46" s="13"/>
      <c r="U46" s="156"/>
    </row>
    <row r="47" spans="1:24">
      <c r="F47" s="13"/>
      <c r="G47" s="11"/>
      <c r="H47" s="11"/>
      <c r="J47" s="13"/>
      <c r="K47" s="11"/>
      <c r="L47" s="11"/>
      <c r="M47" s="11"/>
      <c r="N47" s="11"/>
      <c r="O47" s="11"/>
      <c r="P47" s="11"/>
      <c r="Q47" s="11"/>
      <c r="R47" s="11"/>
      <c r="S47" s="11"/>
      <c r="T47" s="13"/>
      <c r="U47" s="156"/>
    </row>
    <row r="48" spans="1:24">
      <c r="F48" s="13"/>
      <c r="G48" s="11"/>
      <c r="H48" s="11"/>
      <c r="J48" s="13"/>
      <c r="K48" s="11"/>
      <c r="L48" s="11"/>
      <c r="M48" s="11"/>
      <c r="N48" s="11"/>
      <c r="O48" s="11"/>
      <c r="P48" s="11"/>
      <c r="Q48" s="11"/>
      <c r="R48" s="11"/>
      <c r="S48" s="11"/>
      <c r="T48" s="13"/>
      <c r="U48" s="156"/>
    </row>
    <row r="49" spans="6:21">
      <c r="F49" s="13"/>
      <c r="G49" s="11"/>
      <c r="H49" s="11"/>
      <c r="J49" s="13"/>
      <c r="K49" s="11"/>
      <c r="L49" s="11"/>
      <c r="M49" s="11"/>
      <c r="N49" s="11"/>
      <c r="O49" s="11"/>
      <c r="P49" s="11"/>
      <c r="Q49" s="11"/>
      <c r="R49" s="11"/>
      <c r="S49" s="11"/>
      <c r="T49" s="13"/>
      <c r="U49" s="156"/>
    </row>
    <row r="50" spans="6:21">
      <c r="F50" s="13"/>
      <c r="G50" s="11"/>
      <c r="H50" s="11"/>
      <c r="J50" s="13"/>
      <c r="K50" s="11"/>
      <c r="L50" s="11"/>
      <c r="M50" s="11"/>
      <c r="N50" s="11"/>
      <c r="O50" s="11"/>
      <c r="P50" s="11"/>
      <c r="Q50" s="11"/>
      <c r="R50" s="11"/>
      <c r="S50" s="11"/>
      <c r="T50" s="13"/>
      <c r="U50" s="156"/>
    </row>
    <row r="51" spans="6:21">
      <c r="F51" s="13"/>
      <c r="G51" s="11"/>
      <c r="H51" s="11"/>
      <c r="J51" s="13"/>
      <c r="K51" s="11"/>
      <c r="L51" s="11"/>
      <c r="M51" s="11"/>
      <c r="N51" s="11"/>
      <c r="O51" s="11"/>
      <c r="P51" s="11"/>
      <c r="Q51" s="11"/>
      <c r="R51" s="11"/>
      <c r="S51" s="11"/>
      <c r="T51" s="13"/>
      <c r="U51" s="156"/>
    </row>
    <row r="52" spans="6:21">
      <c r="F52" s="13"/>
      <c r="G52" s="11"/>
      <c r="H52" s="11"/>
      <c r="J52" s="13"/>
      <c r="K52" s="11"/>
      <c r="L52" s="11"/>
      <c r="M52" s="11"/>
      <c r="N52" s="11"/>
      <c r="O52" s="11"/>
      <c r="P52" s="11"/>
      <c r="Q52" s="11"/>
      <c r="R52" s="11"/>
      <c r="S52" s="11"/>
      <c r="T52" s="13"/>
      <c r="U52" s="156"/>
    </row>
    <row r="53" spans="6:21">
      <c r="F53" s="13"/>
      <c r="G53" s="11"/>
      <c r="H53" s="11"/>
      <c r="J53" s="13"/>
      <c r="K53" s="11"/>
      <c r="L53" s="11"/>
      <c r="M53" s="11"/>
      <c r="N53" s="11"/>
      <c r="O53" s="11"/>
      <c r="P53" s="11"/>
      <c r="Q53" s="11"/>
      <c r="R53" s="11"/>
      <c r="S53" s="11"/>
      <c r="T53" s="13"/>
      <c r="U53" s="156"/>
    </row>
    <row r="54" spans="6:21">
      <c r="F54" s="13"/>
      <c r="G54" s="11"/>
      <c r="H54" s="11"/>
      <c r="J54" s="13"/>
      <c r="K54" s="11"/>
      <c r="L54" s="11"/>
      <c r="M54" s="11"/>
      <c r="N54" s="11"/>
      <c r="O54" s="11"/>
      <c r="P54" s="11"/>
      <c r="Q54" s="11"/>
      <c r="R54" s="11"/>
      <c r="S54" s="11"/>
      <c r="T54" s="13"/>
      <c r="U54" s="156"/>
    </row>
    <row r="55" spans="6:21">
      <c r="F55" s="13"/>
      <c r="G55" s="11"/>
      <c r="H55" s="11"/>
      <c r="J55" s="13"/>
      <c r="K55" s="11"/>
      <c r="L55" s="11"/>
      <c r="M55" s="11"/>
      <c r="N55" s="11"/>
      <c r="O55" s="11"/>
      <c r="P55" s="11"/>
      <c r="Q55" s="11"/>
      <c r="R55" s="11"/>
      <c r="S55" s="11"/>
      <c r="T55" s="13"/>
      <c r="U55" s="156"/>
    </row>
    <row r="56" spans="6:21">
      <c r="F56" s="13"/>
      <c r="G56" s="11"/>
      <c r="H56" s="11"/>
      <c r="J56" s="13"/>
      <c r="K56" s="11"/>
      <c r="L56" s="11"/>
      <c r="M56" s="11"/>
      <c r="N56" s="11"/>
      <c r="O56" s="11"/>
      <c r="P56" s="11"/>
      <c r="Q56" s="11"/>
      <c r="R56" s="11"/>
      <c r="S56" s="11"/>
      <c r="T56" s="13"/>
      <c r="U56" s="156"/>
    </row>
    <row r="57" spans="6:21">
      <c r="F57" s="13"/>
      <c r="G57" s="11"/>
      <c r="H57" s="11"/>
      <c r="J57" s="13"/>
      <c r="K57" s="11"/>
      <c r="L57" s="11"/>
      <c r="M57" s="11"/>
      <c r="N57" s="11"/>
      <c r="O57" s="11"/>
      <c r="P57" s="11"/>
      <c r="Q57" s="11"/>
      <c r="R57" s="11"/>
      <c r="S57" s="11"/>
      <c r="T57" s="13"/>
      <c r="U57" s="156"/>
    </row>
    <row r="58" spans="6:21">
      <c r="F58" s="13"/>
      <c r="G58" s="11"/>
      <c r="H58" s="11"/>
      <c r="J58" s="13"/>
      <c r="K58" s="11"/>
      <c r="L58" s="11"/>
      <c r="M58" s="11"/>
      <c r="N58" s="11"/>
      <c r="O58" s="11"/>
      <c r="P58" s="11"/>
      <c r="Q58" s="11"/>
      <c r="R58" s="11"/>
      <c r="S58" s="11"/>
      <c r="T58" s="13"/>
      <c r="U58" s="156"/>
    </row>
    <row r="59" spans="6:21">
      <c r="G59" s="11"/>
      <c r="H59" s="11"/>
      <c r="K59" s="11"/>
      <c r="L59" s="11"/>
      <c r="M59" s="11"/>
      <c r="N59" s="11"/>
      <c r="O59" s="11"/>
      <c r="P59" s="11"/>
      <c r="Q59" s="11"/>
      <c r="R59" s="11"/>
      <c r="S59" s="11"/>
      <c r="T59" s="13"/>
      <c r="U59" s="156"/>
    </row>
    <row r="60" spans="6:21">
      <c r="F60" s="13"/>
      <c r="G60" s="11"/>
      <c r="H60" s="11"/>
      <c r="J60" s="13"/>
      <c r="K60" s="11"/>
      <c r="L60" s="11"/>
      <c r="M60" s="11"/>
      <c r="N60" s="11"/>
      <c r="O60" s="11"/>
      <c r="P60" s="11"/>
      <c r="Q60" s="10"/>
      <c r="R60" s="10"/>
      <c r="S60" s="11"/>
      <c r="T60" s="13"/>
      <c r="U60" s="156"/>
    </row>
    <row r="61" spans="6:21">
      <c r="F61" s="13"/>
      <c r="G61" s="11"/>
      <c r="H61" s="11"/>
      <c r="J61" s="13"/>
      <c r="K61" s="11"/>
      <c r="L61" s="11"/>
      <c r="M61" s="11"/>
      <c r="N61" s="11"/>
      <c r="O61" s="11"/>
      <c r="P61" s="11"/>
      <c r="Q61" s="10"/>
      <c r="R61" s="10"/>
      <c r="S61" s="11"/>
      <c r="T61" s="13"/>
      <c r="U61" s="156"/>
    </row>
    <row r="62" spans="6:21">
      <c r="F62" s="13"/>
      <c r="G62" s="11"/>
      <c r="H62" s="11"/>
      <c r="J62" s="13"/>
      <c r="K62" s="11"/>
      <c r="L62" s="11"/>
      <c r="M62" s="11"/>
      <c r="N62" s="11"/>
      <c r="O62" s="11"/>
      <c r="P62" s="11"/>
      <c r="S62" s="11"/>
      <c r="T62" s="13"/>
      <c r="U62" s="156"/>
    </row>
    <row r="63" spans="6:21">
      <c r="F63" s="13"/>
      <c r="G63" s="11"/>
      <c r="H63" s="11"/>
      <c r="J63" s="13"/>
      <c r="K63" s="11"/>
      <c r="L63" s="11"/>
      <c r="M63" s="11"/>
      <c r="N63" s="11"/>
      <c r="O63" s="11"/>
      <c r="P63" s="11"/>
      <c r="S63" s="11"/>
      <c r="T63" s="13"/>
      <c r="U63" s="156"/>
    </row>
    <row r="64" spans="6:21">
      <c r="F64" s="10"/>
      <c r="H64" s="10"/>
      <c r="J64" s="10"/>
      <c r="L64" s="10"/>
      <c r="M64" s="10"/>
      <c r="N64" s="10"/>
      <c r="O64" s="10"/>
      <c r="P64" s="10"/>
      <c r="S64" s="10"/>
      <c r="T64" s="13"/>
      <c r="U64" s="156"/>
    </row>
    <row r="65" spans="6:19">
      <c r="F65" s="10"/>
      <c r="H65" s="10"/>
      <c r="J65" s="10"/>
      <c r="L65" s="10"/>
      <c r="M65" s="10"/>
      <c r="N65" s="10"/>
      <c r="O65" s="10"/>
      <c r="P65" s="10"/>
      <c r="S65" s="10"/>
    </row>
  </sheetData>
  <mergeCells count="5">
    <mergeCell ref="A1:N1"/>
    <mergeCell ref="J3:L3"/>
    <mergeCell ref="J4:L4"/>
    <mergeCell ref="F3:H3"/>
    <mergeCell ref="F4:H4"/>
  </mergeCells>
  <phoneticPr fontId="0" type="noConversion"/>
  <printOptions horizontalCentered="1"/>
  <pageMargins left="0.51181102362204722" right="0.23622047244094491" top="0.39370078740157483" bottom="0.47244094488188981" header="0.31496062992125984" footer="0.23622047244094491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G53"/>
  <sheetViews>
    <sheetView showGridLines="0" zoomScaleNormal="100" workbookViewId="0">
      <selection sqref="A1:N1"/>
    </sheetView>
  </sheetViews>
  <sheetFormatPr defaultColWidth="11.7109375" defaultRowHeight="12.75"/>
  <cols>
    <col min="1" max="1" width="2.5703125" customWidth="1"/>
    <col min="2" max="2" width="2.7109375" customWidth="1"/>
    <col min="3" max="3" width="54" customWidth="1"/>
    <col min="4" max="4" width="1.5703125" customWidth="1"/>
    <col min="5" max="5" width="5.7109375" style="34" customWidth="1"/>
    <col min="6" max="6" width="1.5703125" customWidth="1"/>
    <col min="7" max="7" width="12.28515625" customWidth="1"/>
    <col min="8" max="8" width="1.140625" style="22" customWidth="1"/>
    <col min="9" max="9" width="12.28515625" style="22" customWidth="1"/>
    <col min="10" max="10" width="1.5703125" customWidth="1"/>
    <col min="11" max="11" width="12.28515625" customWidth="1"/>
    <col min="12" max="12" width="1.140625" style="22" customWidth="1"/>
    <col min="13" max="13" width="5.42578125" style="22" customWidth="1"/>
    <col min="14" max="14" width="5" style="22" customWidth="1"/>
    <col min="15" max="15" width="4.140625" style="22" customWidth="1"/>
    <col min="16" max="16" width="1.140625" style="104" customWidth="1"/>
    <col min="17" max="17" width="12.28515625" style="104" customWidth="1"/>
    <col min="18" max="18" width="2" style="104" customWidth="1"/>
    <col min="19" max="19" width="20.7109375" style="22" hidden="1" customWidth="1"/>
    <col min="20" max="20" width="1.85546875" style="30" customWidth="1"/>
    <col min="21" max="21" width="2" style="30" customWidth="1"/>
    <col min="22" max="22" width="13.42578125" style="31" customWidth="1"/>
    <col min="23" max="23" width="1.5703125" style="31" customWidth="1"/>
    <col min="24" max="24" width="13.42578125" style="145" customWidth="1"/>
    <col min="25" max="25" width="12.7109375" style="31" customWidth="1"/>
    <col min="26" max="41" width="11.7109375" style="31" customWidth="1"/>
    <col min="42" max="59" width="11.7109375" style="31"/>
  </cols>
  <sheetData>
    <row r="1" spans="1:59" s="1" customFormat="1" ht="18.75">
      <c r="A1" s="568" t="s">
        <v>104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130"/>
      <c r="P1" s="130"/>
      <c r="Q1" s="130"/>
      <c r="R1" s="130"/>
      <c r="S1" s="130"/>
      <c r="T1" s="130"/>
      <c r="U1" s="130"/>
      <c r="V1" s="130"/>
      <c r="W1" s="9"/>
      <c r="X1" s="144"/>
      <c r="Y1" s="8"/>
      <c r="Z1" s="8"/>
      <c r="AA1" s="8"/>
      <c r="AB1" s="166"/>
      <c r="AC1" s="8"/>
      <c r="AD1" s="8"/>
      <c r="AE1" s="8"/>
    </row>
    <row r="2" spans="1:59" s="1" customFormat="1" ht="11.25" customHeight="1" thickBot="1">
      <c r="A2" s="238"/>
      <c r="B2" s="238"/>
      <c r="C2" s="238"/>
      <c r="D2" s="238"/>
      <c r="E2" s="238"/>
      <c r="F2" s="253"/>
      <c r="G2" s="253"/>
      <c r="H2" s="254"/>
      <c r="I2" s="254"/>
      <c r="J2" s="254"/>
      <c r="K2" s="98"/>
      <c r="L2" s="98"/>
      <c r="M2" s="170"/>
      <c r="N2" s="170"/>
      <c r="O2" s="98"/>
      <c r="P2" s="98"/>
      <c r="Q2" s="98"/>
      <c r="R2" s="98"/>
      <c r="S2" s="20"/>
      <c r="T2" s="149"/>
      <c r="U2" s="8"/>
      <c r="V2" s="8"/>
      <c r="W2" s="8"/>
      <c r="X2" s="166"/>
      <c r="Y2" s="8"/>
      <c r="Z2" s="8"/>
      <c r="AA2" s="8"/>
    </row>
    <row r="3" spans="1:59" ht="11.45" customHeight="1">
      <c r="A3" s="466"/>
      <c r="B3" s="466"/>
      <c r="C3" s="466"/>
      <c r="D3" s="467"/>
      <c r="E3" s="466"/>
      <c r="F3" s="467"/>
      <c r="G3" s="571" t="s">
        <v>238</v>
      </c>
      <c r="H3" s="571"/>
      <c r="I3" s="571"/>
      <c r="J3" s="466"/>
      <c r="K3" s="468" t="s">
        <v>1</v>
      </c>
      <c r="L3" s="42"/>
      <c r="M3" s="136"/>
      <c r="N3" s="136"/>
      <c r="O3" s="175"/>
      <c r="P3" s="30"/>
      <c r="Q3" s="30"/>
      <c r="R3" s="31"/>
      <c r="S3" s="31"/>
      <c r="T3" s="145"/>
      <c r="U3" s="31"/>
      <c r="X3" s="31"/>
      <c r="BD3"/>
      <c r="BE3"/>
      <c r="BF3"/>
      <c r="BG3"/>
    </row>
    <row r="4" spans="1:59" s="6" customFormat="1" ht="11.45" customHeight="1" thickBot="1">
      <c r="A4" s="469" t="s">
        <v>113</v>
      </c>
      <c r="B4" s="470"/>
      <c r="C4" s="470"/>
      <c r="D4" s="467"/>
      <c r="E4" s="470" t="s">
        <v>39</v>
      </c>
      <c r="F4" s="467"/>
      <c r="G4" s="471">
        <f>'IS &amp; OCI'!$J$5</f>
        <v>2015</v>
      </c>
      <c r="H4" s="466"/>
      <c r="I4" s="471">
        <v>2014</v>
      </c>
      <c r="J4" s="472"/>
      <c r="K4" s="471">
        <v>2014</v>
      </c>
      <c r="L4" s="31"/>
      <c r="M4" s="31"/>
      <c r="N4" s="30"/>
      <c r="O4" s="175"/>
      <c r="P4" s="31"/>
      <c r="Q4" s="31"/>
      <c r="R4" s="145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1:59" s="31" customFormat="1" ht="11.45" customHeight="1">
      <c r="A5" s="473"/>
      <c r="B5" s="466"/>
      <c r="C5" s="466"/>
      <c r="D5" s="467"/>
      <c r="E5" s="466"/>
      <c r="F5" s="467"/>
      <c r="G5" s="472"/>
      <c r="H5" s="466"/>
      <c r="I5" s="472"/>
      <c r="J5" s="472"/>
      <c r="K5" s="472"/>
      <c r="N5" s="30"/>
      <c r="O5" s="30"/>
      <c r="R5" s="179"/>
    </row>
    <row r="6" spans="1:59" ht="11.45" customHeight="1">
      <c r="A6" s="473" t="s">
        <v>12</v>
      </c>
      <c r="B6" s="474"/>
      <c r="C6" s="474"/>
      <c r="D6" s="475"/>
      <c r="E6" s="474"/>
      <c r="F6" s="475"/>
      <c r="G6" s="476"/>
      <c r="H6" s="477"/>
      <c r="I6" s="476"/>
      <c r="J6" s="477"/>
      <c r="K6" s="476"/>
      <c r="L6" s="104"/>
      <c r="N6" s="30"/>
      <c r="O6" s="30"/>
      <c r="P6" s="31"/>
      <c r="Q6" s="31"/>
      <c r="R6" s="145"/>
      <c r="S6" s="31"/>
      <c r="T6" s="31"/>
      <c r="U6" s="31"/>
      <c r="X6" s="31"/>
      <c r="BB6"/>
      <c r="BC6"/>
      <c r="BD6"/>
      <c r="BE6"/>
      <c r="BF6"/>
      <c r="BG6"/>
    </row>
    <row r="7" spans="1:59" ht="11.45" customHeight="1">
      <c r="A7" s="478"/>
      <c r="B7" s="478" t="s">
        <v>2</v>
      </c>
      <c r="C7" s="479"/>
      <c r="D7" s="479"/>
      <c r="E7" s="480">
        <v>10</v>
      </c>
      <c r="F7" s="479"/>
      <c r="G7" s="481">
        <v>57.58</v>
      </c>
      <c r="H7" s="481"/>
      <c r="I7" s="481">
        <v>42.9</v>
      </c>
      <c r="J7" s="482"/>
      <c r="K7" s="481">
        <v>54.698917000000002</v>
      </c>
      <c r="L7" s="129"/>
      <c r="M7" s="104"/>
      <c r="N7" s="104"/>
      <c r="O7" s="147"/>
      <c r="P7" s="30"/>
      <c r="Q7" s="30"/>
      <c r="R7" s="31"/>
      <c r="S7" s="31"/>
      <c r="T7" s="145"/>
      <c r="U7" s="31"/>
      <c r="X7" s="31"/>
      <c r="BD7"/>
      <c r="BE7"/>
      <c r="BF7"/>
      <c r="BG7"/>
    </row>
    <row r="8" spans="1:59" ht="11.45" customHeight="1">
      <c r="A8" s="478"/>
      <c r="B8" s="479" t="s">
        <v>14</v>
      </c>
      <c r="C8" s="479"/>
      <c r="D8" s="479"/>
      <c r="E8" s="480">
        <v>10</v>
      </c>
      <c r="F8" s="479"/>
      <c r="G8" s="481">
        <v>19.739999999999998</v>
      </c>
      <c r="H8" s="481"/>
      <c r="I8" s="481">
        <v>17.399999999999999</v>
      </c>
      <c r="J8" s="482"/>
      <c r="K8" s="481">
        <v>20.186267999999998</v>
      </c>
      <c r="L8" s="129"/>
      <c r="M8" s="104"/>
      <c r="N8" s="104"/>
      <c r="P8" s="30"/>
      <c r="Q8" s="30"/>
      <c r="R8" s="31"/>
      <c r="S8" s="31"/>
      <c r="T8" s="145"/>
      <c r="U8" s="31"/>
      <c r="X8" s="31"/>
      <c r="BD8"/>
      <c r="BE8"/>
      <c r="BF8"/>
      <c r="BG8"/>
    </row>
    <row r="9" spans="1:59" ht="11.45" customHeight="1">
      <c r="A9" s="483"/>
      <c r="B9" s="479" t="s">
        <v>31</v>
      </c>
      <c r="C9" s="479"/>
      <c r="D9" s="479"/>
      <c r="E9" s="466"/>
      <c r="F9" s="479"/>
      <c r="G9" s="481">
        <v>137.916</v>
      </c>
      <c r="H9" s="481"/>
      <c r="I9" s="481">
        <v>174.4</v>
      </c>
      <c r="J9" s="482"/>
      <c r="K9" s="481">
        <v>265.64066100000002</v>
      </c>
      <c r="L9" s="129"/>
      <c r="M9" s="104"/>
      <c r="N9" s="104"/>
      <c r="O9" s="163"/>
      <c r="P9" s="30"/>
      <c r="Q9" s="30"/>
      <c r="R9" s="31"/>
      <c r="S9" s="31"/>
      <c r="T9" s="145"/>
      <c r="U9" s="31"/>
      <c r="X9" s="31"/>
      <c r="BD9"/>
      <c r="BE9"/>
      <c r="BF9"/>
      <c r="BG9"/>
    </row>
    <row r="10" spans="1:59" ht="11.45" customHeight="1">
      <c r="A10" s="483"/>
      <c r="B10" s="479" t="s">
        <v>32</v>
      </c>
      <c r="C10" s="479"/>
      <c r="D10" s="479"/>
      <c r="E10" s="466"/>
      <c r="F10" s="479"/>
      <c r="G10" s="481">
        <v>148.75399999999999</v>
      </c>
      <c r="H10" s="481"/>
      <c r="I10" s="481">
        <v>210.3</v>
      </c>
      <c r="J10" s="482"/>
      <c r="K10" s="481">
        <v>180.64699999999999</v>
      </c>
      <c r="L10" s="129"/>
      <c r="M10" s="104"/>
      <c r="N10" s="104"/>
      <c r="O10" s="163"/>
      <c r="P10" s="30"/>
      <c r="Q10" s="30"/>
      <c r="R10" s="31"/>
      <c r="S10" s="31"/>
      <c r="T10" s="145"/>
      <c r="U10" s="31"/>
      <c r="X10" s="31"/>
      <c r="BD10"/>
      <c r="BE10"/>
      <c r="BF10"/>
      <c r="BG10"/>
    </row>
    <row r="11" spans="1:59" ht="11.45" customHeight="1">
      <c r="A11" s="483"/>
      <c r="B11" s="483" t="s">
        <v>7</v>
      </c>
      <c r="C11" s="479"/>
      <c r="D11" s="479"/>
      <c r="E11" s="466"/>
      <c r="F11" s="479"/>
      <c r="G11" s="481">
        <f>118.99-0.025</f>
        <v>118.96499999999999</v>
      </c>
      <c r="H11" s="481"/>
      <c r="I11" s="481">
        <v>141.9</v>
      </c>
      <c r="J11" s="482"/>
      <c r="K11" s="481">
        <v>136.26889</v>
      </c>
      <c r="L11" s="129"/>
      <c r="M11" s="104"/>
      <c r="N11" s="104"/>
      <c r="O11" s="163"/>
      <c r="P11" s="30"/>
      <c r="Q11" s="30"/>
      <c r="R11" s="31"/>
      <c r="S11" s="31"/>
      <c r="T11" s="145"/>
      <c r="U11" s="31"/>
      <c r="X11" s="31"/>
      <c r="BD11"/>
      <c r="BE11"/>
      <c r="BF11"/>
      <c r="BG11"/>
    </row>
    <row r="12" spans="1:59" ht="11.45" customHeight="1">
      <c r="A12" s="484" t="s">
        <v>18</v>
      </c>
      <c r="B12" s="484"/>
      <c r="C12" s="485"/>
      <c r="D12" s="467"/>
      <c r="E12" s="466"/>
      <c r="F12" s="467"/>
      <c r="G12" s="486">
        <f>SUM(G7:G11)</f>
        <v>482.95499999999998</v>
      </c>
      <c r="H12" s="482"/>
      <c r="I12" s="486">
        <f>SUM(I7:I11)</f>
        <v>586.9</v>
      </c>
      <c r="J12" s="482"/>
      <c r="K12" s="486">
        <f>SUM(K7:K11)</f>
        <v>657.44173599999999</v>
      </c>
      <c r="L12" s="129"/>
      <c r="M12" s="104"/>
      <c r="N12" s="104"/>
      <c r="P12" s="30"/>
      <c r="Q12" s="30"/>
      <c r="R12" s="31"/>
      <c r="S12" s="31"/>
      <c r="T12" s="145"/>
      <c r="U12" s="31"/>
      <c r="X12" s="31"/>
      <c r="BD12"/>
      <c r="BE12"/>
      <c r="BF12"/>
      <c r="BG12"/>
    </row>
    <row r="13" spans="1:59" ht="11.45" customHeight="1">
      <c r="A13" s="483"/>
      <c r="B13" s="478" t="s">
        <v>33</v>
      </c>
      <c r="C13" s="479"/>
      <c r="D13" s="479"/>
      <c r="E13" s="466">
        <v>8</v>
      </c>
      <c r="F13" s="479"/>
      <c r="G13" s="481">
        <v>1508.9359999999999</v>
      </c>
      <c r="H13" s="481"/>
      <c r="I13" s="481">
        <v>1773</v>
      </c>
      <c r="J13" s="482"/>
      <c r="K13" s="481">
        <v>1663.5450000000001</v>
      </c>
      <c r="L13" s="129"/>
      <c r="M13" s="104"/>
      <c r="N13" s="104"/>
      <c r="P13" s="30"/>
      <c r="Q13" s="30"/>
      <c r="R13" s="31"/>
      <c r="S13" s="31"/>
      <c r="T13" s="145"/>
      <c r="U13" s="31"/>
      <c r="X13" s="31"/>
      <c r="BD13"/>
      <c r="BE13"/>
      <c r="BF13"/>
      <c r="BG13"/>
    </row>
    <row r="14" spans="1:59" ht="11.45" customHeight="1">
      <c r="A14" s="483"/>
      <c r="B14" s="478" t="s">
        <v>44</v>
      </c>
      <c r="C14" s="479"/>
      <c r="D14" s="479"/>
      <c r="E14" s="466">
        <v>9</v>
      </c>
      <c r="F14" s="479"/>
      <c r="G14" s="481">
        <v>749.92100000000005</v>
      </c>
      <c r="H14" s="481"/>
      <c r="I14" s="481">
        <v>727.9</v>
      </c>
      <c r="J14" s="482"/>
      <c r="K14" s="481">
        <v>695.19406900000001</v>
      </c>
      <c r="L14" s="129"/>
      <c r="M14" s="104"/>
      <c r="N14" s="104"/>
      <c r="O14" s="160"/>
      <c r="P14" s="161"/>
      <c r="Q14" s="161"/>
      <c r="R14" s="162"/>
      <c r="S14" s="31"/>
      <c r="T14" s="145"/>
      <c r="U14" s="31"/>
      <c r="X14" s="31"/>
      <c r="BD14"/>
      <c r="BE14"/>
      <c r="BF14"/>
      <c r="BG14"/>
    </row>
    <row r="15" spans="1:59" ht="11.45" customHeight="1">
      <c r="A15" s="483"/>
      <c r="B15" s="478" t="s">
        <v>14</v>
      </c>
      <c r="C15" s="479"/>
      <c r="D15" s="479"/>
      <c r="E15" s="480">
        <v>10</v>
      </c>
      <c r="F15" s="479"/>
      <c r="G15" s="481">
        <v>63.212000000000003</v>
      </c>
      <c r="H15" s="481"/>
      <c r="I15" s="481">
        <v>80.5</v>
      </c>
      <c r="J15" s="482"/>
      <c r="K15" s="481">
        <v>72.02</v>
      </c>
      <c r="L15" s="129"/>
      <c r="M15" s="104"/>
      <c r="N15" s="104"/>
      <c r="P15" s="30"/>
      <c r="Q15" s="30"/>
      <c r="R15" s="31"/>
      <c r="S15" s="31"/>
      <c r="T15" s="145"/>
      <c r="U15" s="31"/>
      <c r="X15" s="31"/>
      <c r="BD15"/>
      <c r="BE15"/>
      <c r="BF15"/>
      <c r="BG15"/>
    </row>
    <row r="16" spans="1:59" ht="11.45" customHeight="1">
      <c r="A16" s="483"/>
      <c r="B16" s="478" t="s">
        <v>28</v>
      </c>
      <c r="C16" s="479"/>
      <c r="D16" s="479"/>
      <c r="E16" s="466"/>
      <c r="F16" s="479"/>
      <c r="G16" s="481">
        <v>97.436999999999998</v>
      </c>
      <c r="H16" s="481"/>
      <c r="I16" s="481">
        <v>114</v>
      </c>
      <c r="J16" s="482"/>
      <c r="K16" s="481">
        <v>95.912807000000001</v>
      </c>
      <c r="L16" s="129"/>
      <c r="M16" s="104"/>
      <c r="N16" s="104"/>
      <c r="P16" s="30"/>
      <c r="Q16" s="30"/>
      <c r="R16" s="31"/>
      <c r="S16" s="31"/>
      <c r="T16" s="145"/>
      <c r="U16" s="31"/>
      <c r="X16" s="31"/>
      <c r="BD16"/>
      <c r="BE16"/>
      <c r="BF16"/>
      <c r="BG16"/>
    </row>
    <row r="17" spans="1:59" ht="11.45" customHeight="1">
      <c r="A17" s="483"/>
      <c r="B17" s="478" t="s">
        <v>103</v>
      </c>
      <c r="C17" s="479"/>
      <c r="D17" s="479"/>
      <c r="E17" s="466"/>
      <c r="F17" s="479"/>
      <c r="G17" s="481">
        <v>64.262</v>
      </c>
      <c r="H17" s="481"/>
      <c r="I17" s="481">
        <v>70.400000000000006</v>
      </c>
      <c r="J17" s="482"/>
      <c r="K17" s="481">
        <v>55.227843</v>
      </c>
      <c r="L17" s="129"/>
      <c r="M17" s="104"/>
      <c r="N17" s="104"/>
      <c r="P17" s="30"/>
      <c r="Q17" s="30"/>
      <c r="R17" s="31"/>
      <c r="S17" s="31"/>
      <c r="T17" s="145"/>
      <c r="U17" s="31"/>
      <c r="X17" s="31"/>
      <c r="BD17"/>
      <c r="BE17"/>
      <c r="BF17"/>
      <c r="BG17"/>
    </row>
    <row r="18" spans="1:59" ht="11.45" customHeight="1">
      <c r="A18" s="483"/>
      <c r="B18" s="478" t="s">
        <v>26</v>
      </c>
      <c r="C18" s="479"/>
      <c r="D18" s="479"/>
      <c r="E18" s="466"/>
      <c r="F18" s="479"/>
      <c r="G18" s="481">
        <v>139.852</v>
      </c>
      <c r="H18" s="481"/>
      <c r="I18" s="481">
        <v>139.9</v>
      </c>
      <c r="J18" s="482"/>
      <c r="K18" s="481">
        <v>139.852</v>
      </c>
      <c r="L18" s="129"/>
      <c r="M18" s="104"/>
      <c r="N18" s="104"/>
      <c r="O18" s="176"/>
      <c r="P18" s="30"/>
      <c r="Q18" s="30"/>
      <c r="R18" s="31"/>
      <c r="S18" s="31"/>
      <c r="T18" s="145"/>
      <c r="U18" s="31"/>
      <c r="X18" s="31"/>
      <c r="BD18"/>
      <c r="BE18"/>
      <c r="BF18"/>
      <c r="BG18"/>
    </row>
    <row r="19" spans="1:59" ht="11.45" customHeight="1">
      <c r="A19" s="487"/>
      <c r="B19" s="487" t="s">
        <v>34</v>
      </c>
      <c r="C19" s="488"/>
      <c r="D19" s="479"/>
      <c r="E19" s="466"/>
      <c r="F19" s="479"/>
      <c r="G19" s="489">
        <v>190.81100000000001</v>
      </c>
      <c r="H19" s="481"/>
      <c r="I19" s="489">
        <v>173.1</v>
      </c>
      <c r="J19" s="482"/>
      <c r="K19" s="489">
        <v>183.83500000000001</v>
      </c>
      <c r="L19" s="129"/>
      <c r="M19" s="104"/>
      <c r="N19" s="104"/>
      <c r="P19" s="30"/>
      <c r="Q19" s="30"/>
      <c r="R19" s="31"/>
      <c r="S19" s="31"/>
      <c r="T19" s="145"/>
      <c r="U19" s="31"/>
      <c r="X19" s="31"/>
      <c r="BD19"/>
      <c r="BE19"/>
      <c r="BF19"/>
      <c r="BG19"/>
    </row>
    <row r="20" spans="1:59" ht="11.45" customHeight="1">
      <c r="A20" s="485" t="s">
        <v>129</v>
      </c>
      <c r="B20" s="487"/>
      <c r="C20" s="490"/>
      <c r="D20" s="479"/>
      <c r="E20" s="466"/>
      <c r="F20" s="479"/>
      <c r="G20" s="481">
        <f>SUM(G13:G19)</f>
        <v>2814.431</v>
      </c>
      <c r="H20" s="481"/>
      <c r="I20" s="481">
        <f>SUM(I13:I19)</f>
        <v>3078.8</v>
      </c>
      <c r="J20" s="482"/>
      <c r="K20" s="481">
        <f>SUM(K13:K19)</f>
        <v>2905.5867190000004</v>
      </c>
      <c r="L20" s="129"/>
      <c r="M20" s="104"/>
      <c r="N20" s="104"/>
      <c r="P20" s="30"/>
      <c r="Q20" s="30"/>
      <c r="R20" s="31"/>
      <c r="S20" s="31"/>
      <c r="T20" s="145"/>
      <c r="U20" s="31"/>
      <c r="X20" s="31"/>
      <c r="BD20"/>
      <c r="BE20"/>
      <c r="BF20"/>
      <c r="BG20"/>
    </row>
    <row r="21" spans="1:59" s="266" customFormat="1" ht="11.45" customHeight="1" thickBot="1">
      <c r="A21" s="491"/>
      <c r="B21" s="491" t="s">
        <v>8</v>
      </c>
      <c r="C21" s="492"/>
      <c r="D21" s="493"/>
      <c r="E21" s="474"/>
      <c r="F21" s="493"/>
      <c r="G21" s="494">
        <f>G12+G20</f>
        <v>3297.386</v>
      </c>
      <c r="H21" s="495"/>
      <c r="I21" s="494">
        <f>I12+I20</f>
        <v>3665.7000000000003</v>
      </c>
      <c r="J21" s="495"/>
      <c r="K21" s="494">
        <f>K12+K20</f>
        <v>3563.0284550000006</v>
      </c>
      <c r="L21" s="262"/>
      <c r="M21" s="267"/>
      <c r="N21" s="267"/>
      <c r="O21" s="262"/>
      <c r="P21" s="263"/>
      <c r="Q21" s="263"/>
      <c r="R21" s="264"/>
      <c r="S21" s="264"/>
      <c r="T21" s="265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</row>
    <row r="22" spans="1:59" ht="11.45" customHeight="1">
      <c r="A22" s="483"/>
      <c r="B22" s="478"/>
      <c r="C22" s="479"/>
      <c r="D22" s="479"/>
      <c r="E22" s="466"/>
      <c r="F22" s="479"/>
      <c r="G22" s="496"/>
      <c r="H22" s="481"/>
      <c r="I22" s="481"/>
      <c r="J22" s="482"/>
      <c r="K22" s="481"/>
      <c r="L22" s="129"/>
      <c r="M22" s="104"/>
      <c r="N22" s="104"/>
      <c r="P22" s="30"/>
      <c r="Q22" s="30"/>
      <c r="R22" s="31"/>
      <c r="S22" s="31"/>
      <c r="T22" s="145"/>
      <c r="U22" s="31"/>
      <c r="X22" s="31"/>
      <c r="BD22"/>
      <c r="BE22"/>
      <c r="BF22"/>
      <c r="BG22"/>
    </row>
    <row r="23" spans="1:59" ht="11.45" customHeight="1">
      <c r="A23" s="479" t="s">
        <v>9</v>
      </c>
      <c r="B23" s="479"/>
      <c r="C23" s="479"/>
      <c r="D23" s="479"/>
      <c r="E23" s="497"/>
      <c r="F23" s="479"/>
      <c r="G23" s="481"/>
      <c r="H23" s="481"/>
      <c r="I23" s="481"/>
      <c r="J23" s="482"/>
      <c r="K23" s="481"/>
      <c r="L23" s="129"/>
      <c r="M23" s="104"/>
      <c r="N23" s="104"/>
      <c r="P23" s="30"/>
      <c r="Q23" s="30"/>
      <c r="R23" s="31"/>
      <c r="S23" s="31"/>
      <c r="T23" s="145"/>
      <c r="U23" s="31"/>
      <c r="X23" s="31"/>
      <c r="BD23"/>
      <c r="BE23"/>
      <c r="BF23"/>
      <c r="BG23"/>
    </row>
    <row r="24" spans="1:59" ht="11.45" customHeight="1">
      <c r="A24" s="479"/>
      <c r="B24" s="479" t="s">
        <v>15</v>
      </c>
      <c r="C24" s="479"/>
      <c r="D24" s="479"/>
      <c r="E24" s="498">
        <v>10</v>
      </c>
      <c r="F24" s="479"/>
      <c r="G24" s="481">
        <v>24.847999999999999</v>
      </c>
      <c r="H24" s="499"/>
      <c r="I24" s="481">
        <v>185</v>
      </c>
      <c r="J24" s="500"/>
      <c r="K24" s="481">
        <v>24.843</v>
      </c>
      <c r="L24" s="129"/>
      <c r="M24" s="104"/>
      <c r="N24" s="104"/>
      <c r="P24" s="30"/>
      <c r="Q24" s="30"/>
      <c r="R24" s="177"/>
      <c r="S24" s="31"/>
      <c r="T24" s="145"/>
      <c r="U24" s="31"/>
      <c r="X24" s="31"/>
      <c r="BD24"/>
      <c r="BE24"/>
      <c r="BF24"/>
      <c r="BG24"/>
    </row>
    <row r="25" spans="1:59" ht="11.45" customHeight="1">
      <c r="A25" s="479"/>
      <c r="B25" s="479" t="s">
        <v>11</v>
      </c>
      <c r="C25" s="479"/>
      <c r="D25" s="479"/>
      <c r="E25" s="497"/>
      <c r="F25" s="479"/>
      <c r="G25" s="481">
        <v>66.039000000000001</v>
      </c>
      <c r="H25" s="481"/>
      <c r="I25" s="481">
        <v>89.4</v>
      </c>
      <c r="J25" s="482"/>
      <c r="K25" s="481">
        <v>74.87</v>
      </c>
      <c r="L25" s="129"/>
      <c r="M25" s="104"/>
      <c r="N25" s="104"/>
      <c r="P25" s="30"/>
      <c r="Q25" s="30"/>
      <c r="R25" s="31"/>
      <c r="S25" s="31"/>
      <c r="T25" s="145"/>
      <c r="U25" s="31"/>
      <c r="X25" s="31"/>
      <c r="BD25"/>
      <c r="BE25"/>
      <c r="BF25"/>
      <c r="BG25"/>
    </row>
    <row r="26" spans="1:59" ht="11.45" customHeight="1">
      <c r="A26" s="479"/>
      <c r="B26" s="479" t="s">
        <v>146</v>
      </c>
      <c r="C26" s="479"/>
      <c r="D26" s="479"/>
      <c r="E26" s="497"/>
      <c r="F26" s="479"/>
      <c r="G26" s="481">
        <f>194.655</f>
        <v>194.655</v>
      </c>
      <c r="H26" s="481"/>
      <c r="I26" s="481">
        <v>241.7</v>
      </c>
      <c r="J26" s="482"/>
      <c r="K26" s="481">
        <v>272.209</v>
      </c>
      <c r="L26" s="129"/>
      <c r="M26" s="104"/>
      <c r="N26" s="104"/>
      <c r="P26" s="30"/>
      <c r="Q26" s="30"/>
      <c r="R26" s="31"/>
      <c r="S26" s="31"/>
      <c r="T26" s="145"/>
      <c r="U26" s="31"/>
      <c r="X26" s="31"/>
      <c r="BD26"/>
      <c r="BE26"/>
      <c r="BF26"/>
      <c r="BG26"/>
    </row>
    <row r="27" spans="1:59" ht="11.45" customHeight="1">
      <c r="A27" s="467"/>
      <c r="B27" s="467" t="s">
        <v>3</v>
      </c>
      <c r="C27" s="467"/>
      <c r="D27" s="467"/>
      <c r="E27" s="466"/>
      <c r="F27" s="467"/>
      <c r="G27" s="482">
        <v>34.174999999999997</v>
      </c>
      <c r="H27" s="482"/>
      <c r="I27" s="482">
        <v>38.700000000000003</v>
      </c>
      <c r="J27" s="482"/>
      <c r="K27" s="482">
        <v>37.892665000000001</v>
      </c>
      <c r="L27" s="129"/>
      <c r="M27" s="104"/>
      <c r="N27" s="104"/>
      <c r="P27" s="30"/>
      <c r="Q27" s="30"/>
      <c r="R27" s="31"/>
      <c r="S27" s="31"/>
      <c r="T27" s="145"/>
      <c r="U27" s="31"/>
      <c r="X27" s="31"/>
      <c r="BD27"/>
      <c r="BE27"/>
      <c r="BF27"/>
      <c r="BG27"/>
    </row>
    <row r="28" spans="1:59" ht="11.45" customHeight="1">
      <c r="A28" s="485"/>
      <c r="B28" s="485" t="s">
        <v>16</v>
      </c>
      <c r="C28" s="485"/>
      <c r="D28" s="479"/>
      <c r="E28" s="466"/>
      <c r="F28" s="479"/>
      <c r="G28" s="486">
        <f>SUM(G24:G27)</f>
        <v>319.71700000000004</v>
      </c>
      <c r="H28" s="481"/>
      <c r="I28" s="486">
        <f>SUM(I24:I27)</f>
        <v>554.79999999999995</v>
      </c>
      <c r="J28" s="482"/>
      <c r="K28" s="486">
        <f>SUM(K24:K27)</f>
        <v>409.81466500000005</v>
      </c>
      <c r="L28" s="129"/>
      <c r="M28" s="104"/>
      <c r="N28" s="104"/>
      <c r="P28" s="30"/>
      <c r="Q28" s="30"/>
      <c r="R28" s="31"/>
      <c r="S28" s="31"/>
      <c r="T28" s="145"/>
      <c r="U28" s="31"/>
      <c r="X28" s="31"/>
      <c r="BD28"/>
      <c r="BE28"/>
      <c r="BF28"/>
      <c r="BG28"/>
    </row>
    <row r="29" spans="1:59" ht="11.45" customHeight="1">
      <c r="A29" s="479"/>
      <c r="B29" s="479" t="s">
        <v>10</v>
      </c>
      <c r="C29" s="479"/>
      <c r="D29" s="479"/>
      <c r="E29" s="480">
        <v>10</v>
      </c>
      <c r="F29" s="479"/>
      <c r="G29" s="481">
        <v>1099.559</v>
      </c>
      <c r="H29" s="481"/>
      <c r="I29" s="481">
        <v>1040.2</v>
      </c>
      <c r="J29" s="482"/>
      <c r="K29" s="481">
        <v>1160.1079999999999</v>
      </c>
      <c r="L29" s="129"/>
      <c r="M29" s="104"/>
      <c r="N29" s="104"/>
      <c r="P29" s="30"/>
      <c r="Q29" s="30"/>
      <c r="R29" s="101" t="s">
        <v>0</v>
      </c>
      <c r="S29" s="31"/>
      <c r="T29" s="145"/>
      <c r="U29" s="31"/>
      <c r="X29" s="31"/>
      <c r="BD29"/>
      <c r="BE29"/>
      <c r="BF29"/>
      <c r="BG29"/>
    </row>
    <row r="30" spans="1:59" ht="11.45" customHeight="1">
      <c r="A30" s="479"/>
      <c r="B30" s="483" t="s">
        <v>27</v>
      </c>
      <c r="C30" s="483"/>
      <c r="D30" s="479"/>
      <c r="E30" s="472"/>
      <c r="F30" s="479"/>
      <c r="G30" s="481">
        <v>16.062999999999999</v>
      </c>
      <c r="H30" s="481"/>
      <c r="I30" s="481">
        <v>6.2</v>
      </c>
      <c r="J30" s="482"/>
      <c r="K30" s="481">
        <v>14.1</v>
      </c>
      <c r="L30" s="129"/>
      <c r="M30" s="104"/>
      <c r="N30" s="104"/>
      <c r="P30" s="30"/>
      <c r="Q30" s="30"/>
      <c r="R30" s="31"/>
      <c r="S30" s="31"/>
      <c r="T30" s="145"/>
      <c r="U30" s="31"/>
      <c r="X30" s="31"/>
      <c r="BD30"/>
      <c r="BE30"/>
      <c r="BF30"/>
      <c r="BG30"/>
    </row>
    <row r="31" spans="1:59" ht="11.45" customHeight="1">
      <c r="A31" s="479"/>
      <c r="B31" s="479" t="s">
        <v>4</v>
      </c>
      <c r="C31" s="479"/>
      <c r="D31" s="479"/>
      <c r="E31" s="466"/>
      <c r="F31" s="479"/>
      <c r="G31" s="481">
        <f>62.125+0.1</f>
        <v>62.225000000000001</v>
      </c>
      <c r="H31" s="481">
        <v>2</v>
      </c>
      <c r="I31" s="481">
        <v>52.2</v>
      </c>
      <c r="J31" s="482"/>
      <c r="K31" s="481">
        <v>77.446239000000006</v>
      </c>
      <c r="L31" s="129"/>
      <c r="M31" s="104"/>
      <c r="N31" s="104"/>
      <c r="P31" s="30"/>
      <c r="Q31" s="30"/>
      <c r="R31" s="31"/>
      <c r="S31" s="31"/>
      <c r="T31" s="145"/>
      <c r="U31" s="31"/>
      <c r="X31" s="31"/>
      <c r="BD31"/>
      <c r="BE31"/>
      <c r="BF31"/>
      <c r="BG31"/>
    </row>
    <row r="32" spans="1:59" ht="11.45" customHeight="1">
      <c r="A32" s="485"/>
      <c r="B32" s="485" t="s">
        <v>25</v>
      </c>
      <c r="C32" s="485"/>
      <c r="D32" s="479"/>
      <c r="E32" s="466"/>
      <c r="F32" s="479"/>
      <c r="G32" s="486">
        <f>SUM(G29:G31)</f>
        <v>1177.847</v>
      </c>
      <c r="H32" s="482"/>
      <c r="I32" s="486">
        <f>SUM(I29:I31)</f>
        <v>1098.6000000000001</v>
      </c>
      <c r="J32" s="482"/>
      <c r="K32" s="486">
        <v>1251.5999999999999</v>
      </c>
      <c r="L32" s="129"/>
      <c r="M32" s="104"/>
      <c r="N32" s="104"/>
      <c r="P32" s="30"/>
      <c r="Q32" s="30"/>
      <c r="R32" s="31"/>
      <c r="S32" s="31"/>
      <c r="T32" s="145"/>
      <c r="U32" s="31"/>
      <c r="X32" s="31"/>
      <c r="BD32"/>
      <c r="BE32"/>
      <c r="BF32"/>
      <c r="BG32"/>
    </row>
    <row r="33" spans="1:59" ht="11.45" customHeight="1">
      <c r="A33" s="501"/>
      <c r="B33" s="467" t="s">
        <v>37</v>
      </c>
      <c r="C33" s="467"/>
      <c r="D33" s="479"/>
      <c r="E33" s="466"/>
      <c r="F33" s="479"/>
      <c r="G33" s="482"/>
      <c r="H33" s="482"/>
      <c r="I33" s="502"/>
      <c r="J33" s="482"/>
      <c r="K33" s="502"/>
      <c r="L33" s="129"/>
      <c r="M33" s="104"/>
      <c r="N33" s="104"/>
      <c r="P33" s="30"/>
      <c r="Q33" s="30"/>
      <c r="R33" s="31"/>
      <c r="S33" s="31"/>
      <c r="T33" s="145"/>
      <c r="U33" s="31"/>
      <c r="X33" s="31"/>
      <c r="BD33"/>
      <c r="BE33"/>
      <c r="BF33"/>
      <c r="BG33"/>
    </row>
    <row r="34" spans="1:59" ht="11.45" customHeight="1">
      <c r="A34" s="467"/>
      <c r="B34" s="467" t="s">
        <v>45</v>
      </c>
      <c r="C34" s="478"/>
      <c r="D34" s="479"/>
      <c r="E34" s="472"/>
      <c r="F34" s="479"/>
      <c r="G34" s="482">
        <f>Equity!D27</f>
        <v>96.5</v>
      </c>
      <c r="H34" s="482"/>
      <c r="I34" s="502">
        <v>96.5</v>
      </c>
      <c r="J34" s="482"/>
      <c r="K34" s="502">
        <v>96.5</v>
      </c>
      <c r="L34" s="129"/>
      <c r="M34" s="104"/>
      <c r="N34" s="104"/>
      <c r="O34" s="148"/>
      <c r="P34" s="30"/>
      <c r="Q34" s="30"/>
      <c r="R34" s="31"/>
      <c r="S34" s="31"/>
      <c r="T34" s="145"/>
      <c r="U34" s="31"/>
      <c r="X34" s="31"/>
      <c r="BD34"/>
      <c r="BE34"/>
      <c r="BF34"/>
      <c r="BG34"/>
    </row>
    <row r="35" spans="1:59" ht="11.45" customHeight="1">
      <c r="A35" s="478"/>
      <c r="B35" s="478" t="s">
        <v>38</v>
      </c>
      <c r="C35" s="478"/>
      <c r="D35" s="483"/>
      <c r="E35" s="472"/>
      <c r="F35" s="483"/>
      <c r="G35" s="482">
        <f>Equity!F27</f>
        <v>-1.7089999999999999</v>
      </c>
      <c r="H35" s="482"/>
      <c r="I35" s="502">
        <v>-1.6</v>
      </c>
      <c r="J35" s="482"/>
      <c r="K35" s="502">
        <v>-1.8999999999999997</v>
      </c>
      <c r="L35" s="129"/>
      <c r="M35" s="104"/>
      <c r="N35" s="104"/>
      <c r="O35" s="148"/>
      <c r="P35" s="30"/>
      <c r="Q35" s="30"/>
      <c r="R35" s="31"/>
      <c r="S35" s="31"/>
      <c r="T35" s="145"/>
      <c r="U35" s="31"/>
      <c r="X35" s="31"/>
      <c r="BD35"/>
      <c r="BE35"/>
      <c r="BF35"/>
      <c r="BG35"/>
    </row>
    <row r="36" spans="1:59" ht="11.45" customHeight="1">
      <c r="A36" s="487"/>
      <c r="B36" s="487" t="s">
        <v>23</v>
      </c>
      <c r="C36" s="487"/>
      <c r="D36" s="483"/>
      <c r="E36" s="472"/>
      <c r="F36" s="483"/>
      <c r="G36" s="489">
        <f>Equity!H27</f>
        <v>530.5</v>
      </c>
      <c r="H36" s="481"/>
      <c r="I36" s="503">
        <v>523.20000000000005</v>
      </c>
      <c r="J36" s="482"/>
      <c r="K36" s="503">
        <v>526.9</v>
      </c>
      <c r="L36" s="129"/>
      <c r="M36" s="104"/>
      <c r="N36" s="104"/>
      <c r="O36" s="148"/>
      <c r="P36" s="30"/>
      <c r="Q36" s="30"/>
      <c r="R36" s="31"/>
      <c r="S36" s="31"/>
      <c r="T36" s="145"/>
      <c r="U36" s="31"/>
      <c r="X36" s="31"/>
      <c r="BD36"/>
      <c r="BE36"/>
      <c r="BF36"/>
      <c r="BG36"/>
    </row>
    <row r="37" spans="1:59" ht="11.45" customHeight="1">
      <c r="A37" s="478" t="s">
        <v>0</v>
      </c>
      <c r="B37" s="478" t="s">
        <v>35</v>
      </c>
      <c r="C37" s="478"/>
      <c r="D37" s="483"/>
      <c r="E37" s="472"/>
      <c r="F37" s="483"/>
      <c r="G37" s="482">
        <f>SUM(G34:G36)</f>
        <v>625.29099999999994</v>
      </c>
      <c r="H37" s="481"/>
      <c r="I37" s="502">
        <f>SUM(I34:I36)</f>
        <v>618.1</v>
      </c>
      <c r="J37" s="482"/>
      <c r="K37" s="502">
        <f>SUM(K34:K36)</f>
        <v>621.5</v>
      </c>
      <c r="L37" s="129"/>
      <c r="M37" s="104"/>
      <c r="N37" s="104"/>
      <c r="O37" s="148"/>
      <c r="P37" s="30"/>
      <c r="Q37" s="30"/>
      <c r="R37" s="31"/>
      <c r="S37" s="31"/>
      <c r="T37" s="145"/>
      <c r="U37" s="31"/>
      <c r="X37" s="31"/>
      <c r="BD37"/>
      <c r="BE37"/>
      <c r="BF37"/>
      <c r="BG37"/>
    </row>
    <row r="38" spans="1:59" ht="11.45" customHeight="1">
      <c r="A38" s="478"/>
      <c r="B38" s="478" t="s">
        <v>24</v>
      </c>
      <c r="C38" s="478"/>
      <c r="D38" s="483"/>
      <c r="E38" s="472"/>
      <c r="F38" s="483"/>
      <c r="G38" s="482">
        <f>Equity!J27</f>
        <v>1237.0490000000002</v>
      </c>
      <c r="H38" s="482"/>
      <c r="I38" s="502">
        <v>1430.7</v>
      </c>
      <c r="J38" s="482"/>
      <c r="K38" s="502">
        <v>1340.9</v>
      </c>
      <c r="L38" s="129"/>
      <c r="M38" s="104"/>
      <c r="N38" s="104"/>
      <c r="O38" s="148"/>
      <c r="P38" s="30"/>
      <c r="Q38" s="30"/>
      <c r="R38" s="31"/>
      <c r="S38" s="31"/>
      <c r="T38" s="145"/>
      <c r="U38" s="31"/>
      <c r="X38" s="31"/>
      <c r="BD38"/>
      <c r="BE38"/>
      <c r="BF38"/>
      <c r="BG38"/>
    </row>
    <row r="39" spans="1:59" ht="11.45" customHeight="1">
      <c r="A39" s="478"/>
      <c r="B39" s="478" t="s">
        <v>130</v>
      </c>
      <c r="C39" s="478"/>
      <c r="D39" s="483"/>
      <c r="E39" s="472"/>
      <c r="F39" s="483"/>
      <c r="G39" s="482">
        <f>Equity!L27</f>
        <v>-62.472999999999999</v>
      </c>
      <c r="H39" s="482"/>
      <c r="I39" s="481">
        <v>-36.5</v>
      </c>
      <c r="J39" s="482"/>
      <c r="K39" s="481">
        <v>-60.8</v>
      </c>
      <c r="L39" s="129"/>
      <c r="M39" s="104"/>
      <c r="N39" s="104"/>
      <c r="O39" s="148"/>
      <c r="P39" s="30"/>
      <c r="Q39" s="30"/>
      <c r="R39" s="31"/>
      <c r="S39" s="31"/>
      <c r="T39" s="145"/>
      <c r="U39" s="31"/>
      <c r="X39" s="31"/>
      <c r="BD39"/>
      <c r="BE39"/>
      <c r="BF39"/>
      <c r="BG39"/>
    </row>
    <row r="40" spans="1:59" ht="11.45" customHeight="1">
      <c r="A40" s="485" t="s">
        <v>19</v>
      </c>
      <c r="B40" s="485"/>
      <c r="C40" s="485"/>
      <c r="D40" s="479"/>
      <c r="E40" s="480"/>
      <c r="F40" s="479"/>
      <c r="G40" s="486">
        <f>SUM(G37:G39)</f>
        <v>1799.8670000000002</v>
      </c>
      <c r="H40" s="482"/>
      <c r="I40" s="504">
        <f>SUM(I37:I39)</f>
        <v>2012.3000000000002</v>
      </c>
      <c r="J40" s="482"/>
      <c r="K40" s="504">
        <f>SUM(K37:K39)</f>
        <v>1901.6000000000001</v>
      </c>
      <c r="L40" s="129"/>
      <c r="N40" s="30"/>
      <c r="O40" s="30"/>
      <c r="P40" s="31"/>
      <c r="Q40" s="31"/>
      <c r="R40" s="149"/>
      <c r="S40" s="31"/>
      <c r="T40" s="31"/>
      <c r="U40" s="31"/>
      <c r="X40" s="31"/>
      <c r="BB40"/>
      <c r="BC40"/>
      <c r="BD40"/>
      <c r="BE40"/>
      <c r="BF40"/>
      <c r="BG40"/>
    </row>
    <row r="41" spans="1:59" s="266" customFormat="1" ht="11.45" customHeight="1" thickBot="1">
      <c r="A41" s="492"/>
      <c r="B41" s="492" t="s">
        <v>20</v>
      </c>
      <c r="C41" s="492"/>
      <c r="D41" s="493"/>
      <c r="E41" s="474"/>
      <c r="F41" s="493"/>
      <c r="G41" s="494">
        <f>G32+G40+G28</f>
        <v>3297.431</v>
      </c>
      <c r="H41" s="495"/>
      <c r="I41" s="494">
        <f>I32+I40+I28</f>
        <v>3665.7000000000007</v>
      </c>
      <c r="J41" s="495"/>
      <c r="K41" s="494">
        <f>K32+K40+K28</f>
        <v>3563.0146649999997</v>
      </c>
      <c r="L41" s="262"/>
      <c r="M41" s="262"/>
      <c r="N41" s="263"/>
      <c r="O41" s="263"/>
      <c r="P41" s="264"/>
      <c r="Q41" s="264"/>
      <c r="R41" s="265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</row>
    <row r="42" spans="1:59">
      <c r="A42" s="97"/>
      <c r="B42" s="1"/>
      <c r="C42" s="25"/>
      <c r="D42" s="25"/>
      <c r="E42" s="35"/>
      <c r="F42" s="25"/>
      <c r="G42" s="122"/>
      <c r="H42" s="24"/>
      <c r="J42" s="25"/>
      <c r="K42" s="122"/>
      <c r="L42" s="24"/>
      <c r="N42" s="102"/>
      <c r="P42" s="102"/>
      <c r="Q42" s="36"/>
      <c r="R42" s="30"/>
      <c r="S42" s="30"/>
      <c r="T42" s="31"/>
      <c r="U42" s="31"/>
      <c r="V42" s="145"/>
      <c r="X42" s="31"/>
      <c r="BF42"/>
      <c r="BG42"/>
    </row>
    <row r="43" spans="1:59">
      <c r="A43" s="1"/>
      <c r="B43" s="1"/>
      <c r="C43" s="1"/>
      <c r="D43" s="1"/>
      <c r="E43" s="4"/>
      <c r="F43" s="1"/>
      <c r="G43" s="137"/>
      <c r="H43" s="17"/>
      <c r="I43" s="17"/>
      <c r="J43" s="1"/>
      <c r="K43" s="137"/>
      <c r="L43" s="17"/>
      <c r="M43" s="17"/>
      <c r="N43" s="37"/>
      <c r="O43" s="37"/>
      <c r="P43" s="37"/>
      <c r="Q43" s="7"/>
      <c r="R43" s="30"/>
      <c r="S43" s="30"/>
      <c r="T43" s="31"/>
      <c r="U43" s="31"/>
      <c r="V43" s="145"/>
      <c r="X43" s="31"/>
      <c r="BF43"/>
      <c r="BG43"/>
    </row>
    <row r="44" spans="1:59">
      <c r="A44" s="1"/>
      <c r="B44" s="1"/>
      <c r="C44" s="1"/>
      <c r="D44" s="1"/>
      <c r="E44" s="4"/>
      <c r="F44" s="1"/>
      <c r="G44" s="169"/>
      <c r="H44" s="17"/>
      <c r="I44" s="17"/>
      <c r="J44" s="1"/>
      <c r="K44" s="169"/>
      <c r="L44" s="17"/>
      <c r="M44" s="17"/>
      <c r="N44" s="17"/>
      <c r="O44" s="17"/>
      <c r="P44" s="37"/>
      <c r="Q44" s="37"/>
      <c r="R44" s="37"/>
      <c r="S44" s="7"/>
    </row>
    <row r="45" spans="1:59">
      <c r="A45" s="1"/>
      <c r="B45" s="1"/>
      <c r="C45" s="1"/>
      <c r="D45" s="1"/>
      <c r="E45" s="4"/>
      <c r="F45" s="1"/>
      <c r="G45" s="1"/>
      <c r="H45" s="17"/>
      <c r="I45" s="17"/>
      <c r="J45" s="1"/>
      <c r="K45" s="1"/>
      <c r="L45" s="17"/>
      <c r="M45" s="17"/>
      <c r="N45" s="17"/>
      <c r="O45" s="17"/>
      <c r="P45" s="37"/>
      <c r="Q45" s="37"/>
      <c r="R45" s="37"/>
      <c r="S45" s="7"/>
    </row>
    <row r="46" spans="1:59">
      <c r="A46" s="1"/>
      <c r="B46" s="1"/>
      <c r="C46" s="1"/>
      <c r="D46" s="1"/>
      <c r="E46" s="4"/>
      <c r="F46" s="1"/>
      <c r="G46" s="1"/>
      <c r="H46" s="17"/>
      <c r="I46" s="17"/>
      <c r="J46" s="1"/>
      <c r="K46" s="1"/>
      <c r="L46" s="17"/>
      <c r="M46" s="17"/>
      <c r="N46" s="17"/>
      <c r="O46" s="17"/>
      <c r="P46" s="37"/>
      <c r="Q46" s="37"/>
      <c r="R46" s="37"/>
      <c r="S46" s="7"/>
    </row>
    <row r="47" spans="1:59">
      <c r="A47" s="1"/>
      <c r="B47" s="1"/>
      <c r="C47" s="1"/>
      <c r="D47" s="1"/>
      <c r="E47" s="4"/>
      <c r="F47" s="1"/>
      <c r="G47" s="1"/>
      <c r="H47" s="17"/>
      <c r="I47" s="17"/>
      <c r="J47" s="1"/>
      <c r="K47" s="1"/>
      <c r="L47" s="17"/>
      <c r="M47" s="17"/>
      <c r="N47" s="17"/>
      <c r="O47" s="17"/>
      <c r="P47" s="37"/>
      <c r="Q47" s="37"/>
      <c r="R47" s="37"/>
      <c r="S47" s="7"/>
    </row>
    <row r="48" spans="1:59">
      <c r="A48" s="1"/>
      <c r="B48" s="1"/>
      <c r="C48" s="1"/>
      <c r="D48" s="1"/>
      <c r="E48" s="4"/>
      <c r="F48" s="1"/>
      <c r="G48" s="1"/>
      <c r="H48" s="17"/>
      <c r="I48" s="17"/>
      <c r="J48" s="1"/>
      <c r="K48" s="1"/>
      <c r="L48" s="17"/>
      <c r="M48" s="17"/>
      <c r="N48" s="17"/>
      <c r="O48" s="17"/>
      <c r="P48" s="37"/>
      <c r="Q48" s="37"/>
      <c r="R48" s="37"/>
      <c r="S48" s="1"/>
    </row>
    <row r="49" spans="1:21">
      <c r="A49" s="1"/>
      <c r="B49" s="1"/>
      <c r="C49" s="1"/>
      <c r="D49" s="1"/>
      <c r="E49" s="4"/>
      <c r="F49" s="1"/>
      <c r="G49" s="1"/>
      <c r="H49" s="17"/>
      <c r="I49" s="17"/>
      <c r="J49" s="1"/>
      <c r="K49" s="1"/>
      <c r="L49" s="17"/>
      <c r="M49" s="17"/>
      <c r="N49" s="17"/>
      <c r="O49" s="17"/>
      <c r="P49" s="103"/>
      <c r="Q49" s="103"/>
      <c r="R49" s="103"/>
      <c r="S49" s="17"/>
      <c r="T49" s="18"/>
      <c r="U49" s="18"/>
    </row>
    <row r="50" spans="1:21">
      <c r="A50" s="1"/>
      <c r="B50" s="1"/>
      <c r="C50" s="1"/>
      <c r="D50" s="1"/>
      <c r="E50" s="4"/>
      <c r="F50" s="1"/>
      <c r="G50" s="1"/>
      <c r="H50" s="17"/>
      <c r="I50" s="17"/>
      <c r="J50" s="1"/>
      <c r="K50" s="1"/>
      <c r="L50" s="17"/>
      <c r="M50" s="17"/>
      <c r="N50" s="17"/>
      <c r="O50" s="17"/>
      <c r="P50" s="103"/>
      <c r="Q50" s="103"/>
      <c r="R50" s="103"/>
      <c r="S50" s="17"/>
      <c r="T50" s="18"/>
      <c r="U50" s="18"/>
    </row>
    <row r="51" spans="1:21">
      <c r="A51" s="1"/>
      <c r="B51" s="1"/>
      <c r="C51" s="1"/>
      <c r="D51" s="1"/>
      <c r="E51" s="4"/>
      <c r="F51" s="1"/>
      <c r="G51" s="1"/>
      <c r="H51" s="17"/>
      <c r="I51" s="17"/>
      <c r="J51" s="1"/>
      <c r="K51" s="1"/>
      <c r="L51" s="17"/>
      <c r="M51" s="17"/>
      <c r="N51" s="17"/>
      <c r="O51" s="17"/>
      <c r="P51" s="103"/>
      <c r="Q51" s="103"/>
      <c r="R51" s="103"/>
      <c r="S51" s="17"/>
      <c r="T51" s="18"/>
      <c r="U51" s="18"/>
    </row>
    <row r="52" spans="1:21">
      <c r="A52" s="1"/>
      <c r="B52" s="1"/>
      <c r="C52" s="1"/>
      <c r="D52" s="1"/>
      <c r="E52" s="4"/>
      <c r="F52" s="1"/>
      <c r="G52" s="1"/>
      <c r="H52" s="17"/>
      <c r="I52" s="17"/>
      <c r="J52" s="1"/>
      <c r="K52" s="1"/>
      <c r="L52" s="17"/>
      <c r="M52" s="17"/>
      <c r="N52" s="17"/>
      <c r="O52" s="17"/>
      <c r="P52" s="103"/>
      <c r="Q52" s="103"/>
      <c r="R52" s="103"/>
      <c r="S52" s="17"/>
      <c r="T52" s="18"/>
      <c r="U52" s="18"/>
    </row>
    <row r="53" spans="1:21">
      <c r="A53" s="1"/>
      <c r="B53" s="1"/>
      <c r="C53" s="1"/>
      <c r="D53" s="1"/>
      <c r="E53" s="4"/>
      <c r="F53" s="1"/>
      <c r="G53" s="1"/>
      <c r="H53" s="17"/>
      <c r="I53" s="17"/>
      <c r="J53" s="1"/>
      <c r="K53" s="1"/>
      <c r="L53" s="17"/>
      <c r="M53" s="17"/>
      <c r="N53" s="17"/>
      <c r="O53" s="17"/>
      <c r="P53" s="103"/>
      <c r="Q53" s="103"/>
      <c r="R53" s="103"/>
      <c r="S53" s="17"/>
      <c r="T53" s="18"/>
      <c r="U53" s="18"/>
    </row>
  </sheetData>
  <mergeCells count="2">
    <mergeCell ref="G3:I3"/>
    <mergeCell ref="A1:N1"/>
  </mergeCells>
  <phoneticPr fontId="0" type="noConversion"/>
  <printOptions horizontalCentered="1" verticalCentered="1"/>
  <pageMargins left="0.5" right="0" top="0.39369999999999999" bottom="0" header="0.31490000000000001" footer="0.23619999999999999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69"/>
  <sheetViews>
    <sheetView showGridLines="0" zoomScaleNormal="100" workbookViewId="0">
      <selection sqref="A1:N1"/>
    </sheetView>
  </sheetViews>
  <sheetFormatPr defaultColWidth="9.140625" defaultRowHeight="12.75"/>
  <cols>
    <col min="1" max="1" width="2.140625" style="46" customWidth="1"/>
    <col min="2" max="2" width="0.7109375" style="46" customWidth="1"/>
    <col min="3" max="3" width="1.28515625" style="46" customWidth="1"/>
    <col min="4" max="4" width="62.28515625" style="46" customWidth="1"/>
    <col min="5" max="5" width="1.7109375" style="46" customWidth="1"/>
    <col min="6" max="6" width="12.28515625" style="46" customWidth="1"/>
    <col min="7" max="7" width="1.140625" style="46" customWidth="1"/>
    <col min="8" max="8" width="12.28515625" style="46" customWidth="1"/>
    <col min="9" max="9" width="1.7109375" style="46" customWidth="1"/>
    <col min="10" max="10" width="12.28515625" style="46" customWidth="1"/>
    <col min="11" max="11" width="1.140625" style="46" customWidth="1"/>
    <col min="12" max="12" width="12.28515625" style="46" customWidth="1"/>
    <col min="13" max="13" width="1.140625" style="46" customWidth="1"/>
    <col min="14" max="14" width="12.28515625" style="46" customWidth="1"/>
    <col min="15" max="15" width="1.140625" style="46" customWidth="1"/>
    <col min="16" max="16" width="12.28515625" style="46" customWidth="1"/>
    <col min="17" max="17" width="1.140625" style="46" customWidth="1"/>
    <col min="18" max="18" width="9.140625" style="46" hidden="1" customWidth="1"/>
    <col min="19" max="16384" width="9.140625" style="46"/>
  </cols>
  <sheetData>
    <row r="1" spans="1:23" s="1" customFormat="1" ht="18.75">
      <c r="A1" s="568" t="s">
        <v>108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130"/>
      <c r="P1" s="130"/>
      <c r="Q1" s="130"/>
      <c r="R1" s="8"/>
      <c r="S1" s="8"/>
      <c r="T1" s="166"/>
      <c r="U1" s="8"/>
      <c r="V1" s="8"/>
      <c r="W1" s="8"/>
    </row>
    <row r="2" spans="1:23" s="1" customFormat="1" ht="11.25" customHeight="1" thickBot="1">
      <c r="A2" s="238"/>
      <c r="B2" s="238"/>
      <c r="C2" s="238"/>
      <c r="D2" s="238"/>
      <c r="E2" s="238"/>
      <c r="F2" s="253"/>
      <c r="G2" s="253"/>
      <c r="H2" s="254"/>
      <c r="I2" s="238"/>
      <c r="J2" s="253"/>
      <c r="K2" s="253"/>
      <c r="L2" s="254"/>
      <c r="M2" s="254"/>
      <c r="N2" s="254"/>
      <c r="O2" s="98"/>
      <c r="P2" s="98"/>
      <c r="Q2" s="170"/>
      <c r="R2" s="8"/>
      <c r="S2" s="8"/>
      <c r="T2" s="166"/>
      <c r="U2" s="8"/>
      <c r="V2" s="8"/>
      <c r="W2" s="8"/>
    </row>
    <row r="3" spans="1:23" s="44" customFormat="1" ht="11.45" customHeight="1">
      <c r="A3" s="193"/>
      <c r="B3" s="193"/>
      <c r="C3" s="193"/>
      <c r="D3" s="193"/>
      <c r="E3" s="193"/>
      <c r="F3" s="569" t="s">
        <v>6</v>
      </c>
      <c r="G3" s="569"/>
      <c r="H3" s="569"/>
      <c r="I3" s="193"/>
      <c r="J3" s="569" t="s">
        <v>239</v>
      </c>
      <c r="K3" s="569"/>
      <c r="L3" s="569"/>
      <c r="M3" s="205"/>
      <c r="N3" s="206" t="s">
        <v>21</v>
      </c>
      <c r="O3" s="48"/>
      <c r="P3" s="48"/>
      <c r="Q3" s="47"/>
      <c r="R3" s="48"/>
    </row>
    <row r="4" spans="1:23" ht="11.45" customHeight="1">
      <c r="A4" s="193"/>
      <c r="B4" s="193"/>
      <c r="C4" s="193"/>
      <c r="D4" s="207"/>
      <c r="E4" s="207"/>
      <c r="F4" s="570" t="s">
        <v>238</v>
      </c>
      <c r="G4" s="570"/>
      <c r="H4" s="570"/>
      <c r="I4" s="207"/>
      <c r="J4" s="570" t="s">
        <v>238</v>
      </c>
      <c r="K4" s="570"/>
      <c r="L4" s="570"/>
      <c r="M4" s="208"/>
      <c r="N4" s="209" t="s">
        <v>1</v>
      </c>
      <c r="O4" s="178"/>
      <c r="P4" s="178"/>
      <c r="Q4" s="47"/>
      <c r="R4" s="49"/>
    </row>
    <row r="5" spans="1:23" ht="11.45" customHeight="1" thickBot="1">
      <c r="A5" s="210" t="s">
        <v>113</v>
      </c>
      <c r="B5" s="204"/>
      <c r="C5" s="204"/>
      <c r="D5" s="211"/>
      <c r="E5" s="207"/>
      <c r="F5" s="212">
        <v>2015</v>
      </c>
      <c r="G5" s="204"/>
      <c r="H5" s="212">
        <v>2014</v>
      </c>
      <c r="I5" s="207"/>
      <c r="J5" s="212">
        <v>2015</v>
      </c>
      <c r="K5" s="204"/>
      <c r="L5" s="212">
        <v>2014</v>
      </c>
      <c r="M5" s="212"/>
      <c r="N5" s="212">
        <v>2014</v>
      </c>
      <c r="O5" s="114"/>
      <c r="P5" s="114"/>
      <c r="Q5" s="47"/>
    </row>
    <row r="6" spans="1:23" ht="11.45" customHeight="1">
      <c r="A6" s="213"/>
      <c r="B6" s="213"/>
      <c r="C6" s="213"/>
      <c r="D6" s="213"/>
      <c r="E6" s="213"/>
      <c r="F6" s="214" t="s">
        <v>0</v>
      </c>
      <c r="G6" s="214"/>
      <c r="H6" s="214"/>
      <c r="I6" s="213"/>
      <c r="J6" s="214" t="s">
        <v>0</v>
      </c>
      <c r="K6" s="214"/>
      <c r="L6" s="214"/>
      <c r="M6" s="214"/>
      <c r="N6" s="214" t="s">
        <v>0</v>
      </c>
      <c r="O6" s="111"/>
      <c r="P6" s="111"/>
      <c r="Q6" s="111"/>
    </row>
    <row r="7" spans="1:23" ht="11.45" customHeight="1">
      <c r="A7" s="215"/>
      <c r="B7" s="216" t="s">
        <v>207</v>
      </c>
      <c r="C7" s="217"/>
      <c r="D7" s="217"/>
      <c r="E7" s="218"/>
      <c r="F7" s="200">
        <f>'IS &amp; OCI'!F22</f>
        <v>-63.821999999999981</v>
      </c>
      <c r="G7" s="260"/>
      <c r="H7" s="200">
        <v>29.7</v>
      </c>
      <c r="I7" s="218"/>
      <c r="J7" s="200">
        <f>'IS &amp; OCI'!J22</f>
        <v>-83.311999999999983</v>
      </c>
      <c r="K7" s="260"/>
      <c r="L7" s="200">
        <v>34.299999999999997</v>
      </c>
      <c r="M7" s="200"/>
      <c r="N7" s="200">
        <v>-50.9</v>
      </c>
      <c r="O7" s="117"/>
      <c r="P7" s="117"/>
      <c r="Q7" s="124"/>
    </row>
    <row r="8" spans="1:23" ht="11.45" customHeight="1">
      <c r="A8" s="215"/>
      <c r="B8" s="213"/>
      <c r="C8" s="217" t="s">
        <v>254</v>
      </c>
      <c r="D8" s="220"/>
      <c r="E8" s="218"/>
      <c r="F8" s="526">
        <f>165.9+0.1</f>
        <v>166</v>
      </c>
      <c r="G8" s="221"/>
      <c r="H8" s="201">
        <v>124.7</v>
      </c>
      <c r="I8" s="218"/>
      <c r="J8" s="201">
        <f>114.1+F8-0.1</f>
        <v>280</v>
      </c>
      <c r="K8" s="221"/>
      <c r="L8" s="201">
        <v>218.2</v>
      </c>
      <c r="M8" s="201"/>
      <c r="N8" s="201">
        <v>599.20000000000005</v>
      </c>
      <c r="O8" s="115"/>
      <c r="P8" s="115"/>
      <c r="Q8" s="121"/>
      <c r="R8" s="522" t="s">
        <v>137</v>
      </c>
    </row>
    <row r="9" spans="1:23" ht="11.45" customHeight="1">
      <c r="A9" s="213"/>
      <c r="B9" s="213"/>
      <c r="C9" s="222" t="s">
        <v>143</v>
      </c>
      <c r="D9" s="220"/>
      <c r="E9" s="223"/>
      <c r="F9" s="526">
        <v>2.44</v>
      </c>
      <c r="G9" s="221"/>
      <c r="H9" s="201">
        <v>2.4</v>
      </c>
      <c r="I9" s="223"/>
      <c r="J9" s="201">
        <f>7.6+F9</f>
        <v>10.039999999999999</v>
      </c>
      <c r="K9" s="221"/>
      <c r="L9" s="201">
        <v>18</v>
      </c>
      <c r="M9" s="201"/>
      <c r="N9" s="201">
        <v>30.9</v>
      </c>
      <c r="O9" s="115"/>
      <c r="P9" s="115"/>
      <c r="Q9" s="121"/>
      <c r="R9" s="523" t="s">
        <v>138</v>
      </c>
    </row>
    <row r="10" spans="1:23" ht="11.45" customHeight="1">
      <c r="A10" s="213"/>
      <c r="B10" s="213"/>
      <c r="C10" s="217" t="s">
        <v>13</v>
      </c>
      <c r="D10" s="220"/>
      <c r="E10" s="213"/>
      <c r="F10" s="526">
        <v>7.4</v>
      </c>
      <c r="G10" s="221"/>
      <c r="H10" s="201">
        <v>7.4</v>
      </c>
      <c r="I10" s="213"/>
      <c r="J10" s="201">
        <f>7.8+F10</f>
        <v>15.2</v>
      </c>
      <c r="K10" s="221"/>
      <c r="L10" s="201">
        <v>14.9</v>
      </c>
      <c r="M10" s="201"/>
      <c r="N10" s="201">
        <v>30.1</v>
      </c>
      <c r="O10" s="115"/>
      <c r="P10" s="115"/>
      <c r="Q10" s="121"/>
      <c r="R10" s="522" t="s">
        <v>236</v>
      </c>
    </row>
    <row r="11" spans="1:23" ht="11.45" customHeight="1">
      <c r="A11" s="215"/>
      <c r="B11" s="213"/>
      <c r="C11" s="217" t="s">
        <v>253</v>
      </c>
      <c r="D11" s="220"/>
      <c r="E11" s="223"/>
      <c r="F11" s="526">
        <v>-3.7</v>
      </c>
      <c r="G11" s="221"/>
      <c r="H11" s="201">
        <v>0</v>
      </c>
      <c r="I11" s="223"/>
      <c r="J11" s="201">
        <f>1+F11</f>
        <v>-2.7</v>
      </c>
      <c r="K11" s="221"/>
      <c r="L11" s="201">
        <v>1.8</v>
      </c>
      <c r="M11" s="201"/>
      <c r="N11" s="201">
        <v>8.4</v>
      </c>
      <c r="O11" s="115"/>
      <c r="P11" s="115"/>
      <c r="Q11" s="121"/>
      <c r="R11" s="522"/>
    </row>
    <row r="12" spans="1:23" ht="11.45" customHeight="1">
      <c r="A12" s="215"/>
      <c r="B12" s="213"/>
      <c r="C12" s="220" t="s">
        <v>93</v>
      </c>
      <c r="D12" s="220"/>
      <c r="E12" s="223"/>
      <c r="F12" s="526">
        <v>-4.8</v>
      </c>
      <c r="G12" s="221"/>
      <c r="H12" s="201">
        <v>-2.1</v>
      </c>
      <c r="I12" s="223"/>
      <c r="J12" s="201">
        <f>-11.6+F12</f>
        <v>-16.399999999999999</v>
      </c>
      <c r="K12" s="221"/>
      <c r="L12" s="201">
        <v>-6.8</v>
      </c>
      <c r="M12" s="201"/>
      <c r="N12" s="201">
        <v>-18.399999999999999</v>
      </c>
      <c r="O12" s="115"/>
      <c r="P12" s="115"/>
      <c r="Q12" s="121"/>
      <c r="R12" s="522"/>
    </row>
    <row r="13" spans="1:23" ht="11.45" customHeight="1">
      <c r="A13" s="215"/>
      <c r="B13" s="213"/>
      <c r="C13" s="217" t="s">
        <v>92</v>
      </c>
      <c r="D13" s="220"/>
      <c r="E13" s="223"/>
      <c r="F13" s="526">
        <v>5</v>
      </c>
      <c r="G13" s="221"/>
      <c r="H13" s="201">
        <v>-0.2</v>
      </c>
      <c r="I13" s="223"/>
      <c r="J13" s="201">
        <f>2.7+F13</f>
        <v>7.7</v>
      </c>
      <c r="K13" s="221"/>
      <c r="L13" s="201">
        <v>10.199999999999999</v>
      </c>
      <c r="M13" s="201"/>
      <c r="N13" s="201">
        <v>12.700000000000001</v>
      </c>
      <c r="O13" s="115"/>
      <c r="P13" s="115"/>
      <c r="Q13" s="121"/>
      <c r="R13" s="523" t="s">
        <v>139</v>
      </c>
    </row>
    <row r="14" spans="1:23" ht="11.45" customHeight="1">
      <c r="A14" s="215"/>
      <c r="B14" s="213"/>
      <c r="C14" s="217" t="s">
        <v>105</v>
      </c>
      <c r="D14" s="220"/>
      <c r="E14" s="224"/>
      <c r="F14" s="526">
        <v>9</v>
      </c>
      <c r="G14" s="221"/>
      <c r="H14" s="201">
        <v>-102.2</v>
      </c>
      <c r="I14" s="224"/>
      <c r="J14" s="201">
        <f>147.3+F14</f>
        <v>156.30000000000001</v>
      </c>
      <c r="K14" s="221"/>
      <c r="L14" s="201">
        <v>-24.3</v>
      </c>
      <c r="M14" s="201"/>
      <c r="N14" s="201">
        <v>-81.2</v>
      </c>
      <c r="O14" s="115"/>
      <c r="P14" s="115"/>
      <c r="Q14" s="115"/>
    </row>
    <row r="15" spans="1:23" ht="11.45" customHeight="1">
      <c r="A15" s="215"/>
      <c r="B15" s="213"/>
      <c r="C15" s="217" t="s">
        <v>91</v>
      </c>
      <c r="D15" s="220"/>
      <c r="E15" s="223"/>
      <c r="F15" s="526">
        <v>23.6</v>
      </c>
      <c r="G15" s="221"/>
      <c r="H15" s="201">
        <v>-4.8</v>
      </c>
      <c r="I15" s="223"/>
      <c r="J15" s="201">
        <f>-32.6+F15</f>
        <v>-9</v>
      </c>
      <c r="K15" s="221"/>
      <c r="L15" s="201">
        <v>1.8</v>
      </c>
      <c r="M15" s="201"/>
      <c r="N15" s="201">
        <v>11.5</v>
      </c>
      <c r="O15" s="115"/>
      <c r="P15" s="115"/>
      <c r="Q15" s="121"/>
    </row>
    <row r="16" spans="1:23" ht="11.45" customHeight="1">
      <c r="A16" s="215"/>
      <c r="B16" s="213"/>
      <c r="C16" s="217" t="s">
        <v>147</v>
      </c>
      <c r="D16" s="220"/>
      <c r="E16" s="223"/>
      <c r="F16" s="526">
        <v>-61.6</v>
      </c>
      <c r="G16" s="221"/>
      <c r="H16" s="201">
        <v>-11.5</v>
      </c>
      <c r="I16" s="223"/>
      <c r="J16" s="201">
        <f>18.1+F16</f>
        <v>-43.5</v>
      </c>
      <c r="K16" s="221"/>
      <c r="L16" s="201">
        <v>-30.8</v>
      </c>
      <c r="M16" s="201"/>
      <c r="N16" s="201">
        <v>25.6</v>
      </c>
      <c r="O16" s="115"/>
      <c r="P16" s="115"/>
      <c r="Q16" s="115"/>
    </row>
    <row r="17" spans="1:17" ht="11.45" customHeight="1">
      <c r="A17" s="215"/>
      <c r="B17" s="213"/>
      <c r="C17" s="217" t="s">
        <v>110</v>
      </c>
      <c r="D17" s="220"/>
      <c r="E17" s="223"/>
      <c r="F17" s="526">
        <v>3.6</v>
      </c>
      <c r="G17" s="221"/>
      <c r="H17" s="201">
        <v>-3.2</v>
      </c>
      <c r="I17" s="223"/>
      <c r="J17" s="201">
        <f>-22.5+F17</f>
        <v>-18.899999999999999</v>
      </c>
      <c r="K17" s="221"/>
      <c r="L17" s="201">
        <v>-15.2</v>
      </c>
      <c r="M17" s="201"/>
      <c r="N17" s="201">
        <v>16.399999999999999</v>
      </c>
      <c r="O17" s="115"/>
      <c r="P17" s="115"/>
      <c r="Q17" s="121"/>
    </row>
    <row r="18" spans="1:17" ht="11.45" customHeight="1">
      <c r="A18" s="225"/>
      <c r="B18" s="226" t="s">
        <v>199</v>
      </c>
      <c r="C18" s="226"/>
      <c r="D18" s="227"/>
      <c r="E18" s="228"/>
      <c r="F18" s="551">
        <f>SUM(F7:F17)</f>
        <v>83.118000000000023</v>
      </c>
      <c r="G18" s="260"/>
      <c r="H18" s="203">
        <f>SUM(H7:H17)</f>
        <v>40.200000000000031</v>
      </c>
      <c r="I18" s="228"/>
      <c r="J18" s="203">
        <f>SUM(J7:J17)</f>
        <v>295.428</v>
      </c>
      <c r="K18" s="260"/>
      <c r="L18" s="203">
        <f>SUM(L7:L17)</f>
        <v>222.09999999999997</v>
      </c>
      <c r="M18" s="200"/>
      <c r="N18" s="203">
        <f>SUM(N7:N17)</f>
        <v>584.30000000000007</v>
      </c>
      <c r="O18" s="117"/>
      <c r="P18" s="117"/>
      <c r="Q18" s="118"/>
    </row>
    <row r="19" spans="1:17" ht="11.45" customHeight="1">
      <c r="A19" s="215"/>
      <c r="B19" s="218" t="s">
        <v>90</v>
      </c>
      <c r="C19" s="218"/>
      <c r="D19" s="218"/>
      <c r="E19" s="230"/>
      <c r="F19" s="526">
        <v>-73.599999999999994</v>
      </c>
      <c r="G19" s="219"/>
      <c r="H19" s="201">
        <v>-99.6</v>
      </c>
      <c r="I19" s="230"/>
      <c r="J19" s="201">
        <f>-64+F19</f>
        <v>-137.6</v>
      </c>
      <c r="K19" s="219"/>
      <c r="L19" s="201">
        <v>-215.8</v>
      </c>
      <c r="M19" s="201"/>
      <c r="N19" s="201">
        <v>-344.2</v>
      </c>
      <c r="O19" s="115"/>
      <c r="P19" s="115"/>
      <c r="Q19" s="118"/>
    </row>
    <row r="20" spans="1:17" ht="11.45" customHeight="1">
      <c r="A20" s="215"/>
      <c r="B20" s="218" t="s">
        <v>106</v>
      </c>
      <c r="C20" s="218"/>
      <c r="D20" s="218"/>
      <c r="E20" s="230"/>
      <c r="F20" s="526">
        <v>-72.2</v>
      </c>
      <c r="G20" s="219"/>
      <c r="H20" s="201">
        <v>-123.2</v>
      </c>
      <c r="I20" s="230"/>
      <c r="J20" s="201">
        <f>-30.7+F20</f>
        <v>-102.9</v>
      </c>
      <c r="K20" s="219"/>
      <c r="L20" s="201">
        <v>-267.3</v>
      </c>
      <c r="M20" s="201"/>
      <c r="N20" s="201">
        <v>-383.4</v>
      </c>
      <c r="O20" s="115"/>
      <c r="P20" s="115"/>
      <c r="Q20" s="118"/>
    </row>
    <row r="21" spans="1:17" ht="11.45" customHeight="1">
      <c r="A21" s="215"/>
      <c r="B21" s="218" t="s">
        <v>89</v>
      </c>
      <c r="C21" s="218"/>
      <c r="D21" s="213"/>
      <c r="E21" s="230"/>
      <c r="F21" s="526">
        <v>-3.6</v>
      </c>
      <c r="G21" s="219"/>
      <c r="H21" s="201">
        <v>-5.0999999999999996</v>
      </c>
      <c r="I21" s="230"/>
      <c r="J21" s="201">
        <f>-4.9+F21</f>
        <v>-8.5</v>
      </c>
      <c r="K21" s="219"/>
      <c r="L21" s="201">
        <v>-11.8</v>
      </c>
      <c r="M21" s="201"/>
      <c r="N21" s="201">
        <v>-26.3</v>
      </c>
      <c r="O21" s="115"/>
      <c r="P21" s="115"/>
      <c r="Q21" s="118"/>
    </row>
    <row r="22" spans="1:17" ht="11.45" customHeight="1">
      <c r="A22" s="215"/>
      <c r="B22" s="218" t="s">
        <v>111</v>
      </c>
      <c r="C22" s="218"/>
      <c r="D22" s="185"/>
      <c r="E22" s="230"/>
      <c r="F22" s="526">
        <v>-21.1</v>
      </c>
      <c r="G22" s="219"/>
      <c r="H22" s="201">
        <v>-21.4</v>
      </c>
      <c r="I22" s="230"/>
      <c r="J22" s="201">
        <f>5.1+F22</f>
        <v>-16</v>
      </c>
      <c r="K22" s="219"/>
      <c r="L22" s="201">
        <v>-23.4</v>
      </c>
      <c r="M22" s="201"/>
      <c r="N22" s="201">
        <v>-32.299999999999997</v>
      </c>
      <c r="O22" s="115"/>
      <c r="P22" s="115"/>
      <c r="Q22" s="117"/>
    </row>
    <row r="23" spans="1:17" ht="11.45" customHeight="1">
      <c r="A23" s="215"/>
      <c r="B23" s="185" t="s">
        <v>142</v>
      </c>
      <c r="C23" s="185"/>
      <c r="D23" s="185"/>
      <c r="E23" s="230"/>
      <c r="F23" s="526">
        <v>84.1</v>
      </c>
      <c r="G23" s="219"/>
      <c r="H23" s="201">
        <v>1.3</v>
      </c>
      <c r="I23" s="230"/>
      <c r="J23" s="201">
        <f>+F23</f>
        <v>84.1</v>
      </c>
      <c r="K23" s="219"/>
      <c r="L23" s="201">
        <v>4.9000000000000004</v>
      </c>
      <c r="M23" s="201"/>
      <c r="N23" s="201">
        <v>6.2</v>
      </c>
      <c r="O23" s="115"/>
      <c r="P23" s="115"/>
      <c r="Q23" s="117"/>
    </row>
    <row r="24" spans="1:17" ht="11.45" customHeight="1">
      <c r="A24" s="231"/>
      <c r="B24" s="218" t="s">
        <v>140</v>
      </c>
      <c r="C24" s="218"/>
      <c r="D24" s="218"/>
      <c r="E24" s="230"/>
      <c r="F24" s="526">
        <v>-0.2</v>
      </c>
      <c r="G24" s="219"/>
      <c r="H24" s="201">
        <v>0</v>
      </c>
      <c r="I24" s="230"/>
      <c r="J24" s="201">
        <f>-1.9+F24</f>
        <v>-2.1</v>
      </c>
      <c r="K24" s="219"/>
      <c r="L24" s="201">
        <v>0</v>
      </c>
      <c r="M24" s="201"/>
      <c r="N24" s="201">
        <v>-6.3</v>
      </c>
      <c r="O24" s="115"/>
      <c r="P24" s="115"/>
      <c r="Q24" s="118"/>
    </row>
    <row r="25" spans="1:17" ht="11.45" customHeight="1">
      <c r="A25" s="225"/>
      <c r="B25" s="226" t="s">
        <v>141</v>
      </c>
      <c r="C25" s="227"/>
      <c r="D25" s="226"/>
      <c r="E25" s="228"/>
      <c r="F25" s="551">
        <f>SUM(F19:F24)</f>
        <v>-86.600000000000009</v>
      </c>
      <c r="G25" s="260"/>
      <c r="H25" s="203">
        <f>SUM(H19:H24)</f>
        <v>-248</v>
      </c>
      <c r="I25" s="228"/>
      <c r="J25" s="203">
        <f>SUM(J19:J24)</f>
        <v>-183</v>
      </c>
      <c r="K25" s="260"/>
      <c r="L25" s="203">
        <f>SUM(L19:L24)</f>
        <v>-513.40000000000009</v>
      </c>
      <c r="M25" s="200"/>
      <c r="N25" s="203">
        <f>SUM(N19:N24)</f>
        <v>-786.29999999999973</v>
      </c>
      <c r="O25" s="117"/>
      <c r="P25" s="117"/>
      <c r="Q25" s="118"/>
    </row>
    <row r="26" spans="1:17" ht="11.45" customHeight="1">
      <c r="A26" s="231"/>
      <c r="B26" s="232" t="s">
        <v>118</v>
      </c>
      <c r="C26" s="232"/>
      <c r="D26" s="232"/>
      <c r="E26" s="230"/>
      <c r="F26" s="565">
        <v>0</v>
      </c>
      <c r="G26" s="219"/>
      <c r="H26" s="201">
        <v>-7.3</v>
      </c>
      <c r="I26" s="230"/>
      <c r="J26" s="233">
        <f>+F26</f>
        <v>0</v>
      </c>
      <c r="K26" s="219"/>
      <c r="L26" s="201">
        <v>105.5</v>
      </c>
      <c r="M26" s="201"/>
      <c r="N26" s="201">
        <v>143.4</v>
      </c>
      <c r="O26" s="115"/>
      <c r="P26" s="115"/>
      <c r="Q26" s="118"/>
    </row>
    <row r="27" spans="1:17" ht="11.45" customHeight="1">
      <c r="A27" s="231"/>
      <c r="B27" s="232" t="s">
        <v>201</v>
      </c>
      <c r="C27" s="232"/>
      <c r="D27" s="232"/>
      <c r="E27" s="234"/>
      <c r="F27" s="565">
        <v>-6.2</v>
      </c>
      <c r="G27" s="202"/>
      <c r="H27" s="201">
        <v>-6.3</v>
      </c>
      <c r="I27" s="234"/>
      <c r="J27" s="233">
        <f>-6.2+F27</f>
        <v>-12.4</v>
      </c>
      <c r="K27" s="202"/>
      <c r="L27" s="201">
        <v>-82.2</v>
      </c>
      <c r="M27" s="201"/>
      <c r="N27" s="201">
        <v>-94.699999999999989</v>
      </c>
      <c r="O27" s="115"/>
      <c r="P27" s="115"/>
      <c r="Q27" s="117"/>
    </row>
    <row r="28" spans="1:17" ht="11.45" customHeight="1">
      <c r="A28" s="231"/>
      <c r="B28" s="232" t="s">
        <v>150</v>
      </c>
      <c r="C28" s="232"/>
      <c r="D28" s="232"/>
      <c r="E28" s="234"/>
      <c r="F28" s="526">
        <v>-40</v>
      </c>
      <c r="G28" s="202"/>
      <c r="H28" s="201">
        <v>160</v>
      </c>
      <c r="I28" s="234"/>
      <c r="J28" s="201">
        <f>-10+F28</f>
        <v>-50</v>
      </c>
      <c r="K28" s="202"/>
      <c r="L28" s="201">
        <v>160</v>
      </c>
      <c r="M28" s="201"/>
      <c r="N28" s="201">
        <v>100</v>
      </c>
      <c r="O28" s="115"/>
      <c r="P28" s="115"/>
      <c r="Q28" s="117"/>
    </row>
    <row r="29" spans="1:17" ht="11.45" customHeight="1">
      <c r="A29" s="231"/>
      <c r="B29" s="232" t="s">
        <v>88</v>
      </c>
      <c r="C29" s="232"/>
      <c r="D29" s="185"/>
      <c r="E29" s="230"/>
      <c r="F29" s="526">
        <v>0</v>
      </c>
      <c r="G29" s="219"/>
      <c r="H29" s="201">
        <v>-5.8</v>
      </c>
      <c r="I29" s="230"/>
      <c r="J29" s="201">
        <f>+F29</f>
        <v>0</v>
      </c>
      <c r="K29" s="219"/>
      <c r="L29" s="201">
        <v>-10.199999999999999</v>
      </c>
      <c r="M29" s="201"/>
      <c r="N29" s="201">
        <v>-15.1</v>
      </c>
      <c r="O29" s="115"/>
      <c r="P29" s="115"/>
      <c r="Q29" s="118"/>
    </row>
    <row r="30" spans="1:17" ht="11.45" customHeight="1">
      <c r="A30" s="215"/>
      <c r="B30" s="232" t="s">
        <v>87</v>
      </c>
      <c r="C30" s="232"/>
      <c r="D30" s="185"/>
      <c r="E30" s="230"/>
      <c r="F30" s="526">
        <v>0</v>
      </c>
      <c r="G30" s="221"/>
      <c r="H30" s="201">
        <v>1.6</v>
      </c>
      <c r="I30" s="230"/>
      <c r="J30" s="201">
        <f>+F30</f>
        <v>0</v>
      </c>
      <c r="K30" s="221"/>
      <c r="L30" s="201">
        <v>2.9</v>
      </c>
      <c r="M30" s="201"/>
      <c r="N30" s="201">
        <v>2.9</v>
      </c>
      <c r="O30" s="115"/>
      <c r="P30" s="115"/>
      <c r="Q30" s="121"/>
    </row>
    <row r="31" spans="1:17" ht="11.45" customHeight="1">
      <c r="A31" s="215"/>
      <c r="B31" s="232" t="s">
        <v>96</v>
      </c>
      <c r="C31" s="232"/>
      <c r="D31" s="185"/>
      <c r="E31" s="230"/>
      <c r="F31" s="526">
        <v>-20.3</v>
      </c>
      <c r="G31" s="221"/>
      <c r="H31" s="201">
        <v>-76.599999999999994</v>
      </c>
      <c r="I31" s="230"/>
      <c r="J31" s="201">
        <f>+F31</f>
        <v>-20.3</v>
      </c>
      <c r="K31" s="221"/>
      <c r="L31" s="201">
        <v>-76.599999999999994</v>
      </c>
      <c r="M31" s="201"/>
      <c r="N31" s="201">
        <v>-84</v>
      </c>
      <c r="O31" s="115"/>
      <c r="P31" s="115"/>
      <c r="Q31" s="121"/>
    </row>
    <row r="32" spans="1:17" ht="11.45" customHeight="1">
      <c r="A32" s="215"/>
      <c r="B32" s="232" t="s">
        <v>86</v>
      </c>
      <c r="C32" s="232"/>
      <c r="D32" s="232"/>
      <c r="E32" s="230"/>
      <c r="F32" s="526">
        <f>-21.4+0.1</f>
        <v>-21.299999999999997</v>
      </c>
      <c r="G32" s="221"/>
      <c r="H32" s="201">
        <v>-23.5</v>
      </c>
      <c r="I32" s="230"/>
      <c r="J32" s="201">
        <f>-5.6+F32+0.1</f>
        <v>-26.799999999999997</v>
      </c>
      <c r="K32" s="221"/>
      <c r="L32" s="201">
        <v>-29</v>
      </c>
      <c r="M32" s="201"/>
      <c r="N32" s="201">
        <v>-59.6</v>
      </c>
      <c r="O32" s="115"/>
      <c r="P32" s="115"/>
      <c r="Q32" s="121"/>
    </row>
    <row r="33" spans="1:17" ht="11.45" customHeight="1">
      <c r="A33" s="225"/>
      <c r="B33" s="226" t="s">
        <v>107</v>
      </c>
      <c r="C33" s="227"/>
      <c r="D33" s="226"/>
      <c r="E33" s="228"/>
      <c r="F33" s="551">
        <f>SUM(F26:F32)</f>
        <v>-87.8</v>
      </c>
      <c r="G33" s="260"/>
      <c r="H33" s="203">
        <f>SUM(H26:H32)</f>
        <v>42.099999999999994</v>
      </c>
      <c r="I33" s="228"/>
      <c r="J33" s="203">
        <f>SUM(J26:J32)</f>
        <v>-109.5</v>
      </c>
      <c r="K33" s="260"/>
      <c r="L33" s="203">
        <f>SUM(L26:L32)</f>
        <v>70.400000000000034</v>
      </c>
      <c r="M33" s="200"/>
      <c r="N33" s="203">
        <f>SUM(N26:N32)</f>
        <v>-7.099999999999973</v>
      </c>
      <c r="O33" s="117"/>
      <c r="P33" s="117"/>
      <c r="Q33" s="118"/>
    </row>
    <row r="34" spans="1:17" ht="11.45" customHeight="1">
      <c r="A34" s="231"/>
      <c r="B34" s="218" t="s">
        <v>202</v>
      </c>
      <c r="C34" s="218"/>
      <c r="D34" s="231"/>
      <c r="E34" s="228"/>
      <c r="F34" s="201">
        <f>+F33+F25+F18</f>
        <v>-91.281999999999982</v>
      </c>
      <c r="G34" s="219"/>
      <c r="H34" s="201">
        <f>+H33+H25+H18</f>
        <v>-165.7</v>
      </c>
      <c r="I34" s="228"/>
      <c r="J34" s="201">
        <f>+J33+J25+J18</f>
        <v>2.9279999999999973</v>
      </c>
      <c r="K34" s="219"/>
      <c r="L34" s="201">
        <f>+L33+L25+L18</f>
        <v>-220.90000000000009</v>
      </c>
      <c r="M34" s="201"/>
      <c r="N34" s="201">
        <f>+N33+N25+N18</f>
        <v>-209.09999999999968</v>
      </c>
      <c r="O34" s="115"/>
      <c r="P34" s="115"/>
      <c r="Q34" s="118"/>
    </row>
    <row r="35" spans="1:17" ht="11.45" customHeight="1">
      <c r="A35" s="231"/>
      <c r="B35" s="218" t="s">
        <v>85</v>
      </c>
      <c r="C35" s="218"/>
      <c r="D35" s="231"/>
      <c r="E35" s="228"/>
      <c r="F35" s="201">
        <v>148.9</v>
      </c>
      <c r="G35" s="219"/>
      <c r="H35" s="201">
        <v>208.6</v>
      </c>
      <c r="I35" s="228"/>
      <c r="J35" s="201">
        <f>N36</f>
        <v>54.70000000000033</v>
      </c>
      <c r="K35" s="219"/>
      <c r="L35" s="201">
        <v>263.8</v>
      </c>
      <c r="M35" s="201"/>
      <c r="N35" s="201">
        <v>263.8</v>
      </c>
      <c r="O35" s="115"/>
      <c r="P35" s="115"/>
      <c r="Q35" s="118"/>
    </row>
    <row r="36" spans="1:17" ht="11.45" customHeight="1" thickBot="1">
      <c r="A36" s="235" t="s">
        <v>84</v>
      </c>
      <c r="B36" s="235"/>
      <c r="C36" s="235"/>
      <c r="D36" s="235"/>
      <c r="E36" s="228"/>
      <c r="F36" s="236">
        <f>SUM(F34:F35)</f>
        <v>57.618000000000023</v>
      </c>
      <c r="G36" s="237"/>
      <c r="H36" s="236">
        <f>SUM(H34:H35)</f>
        <v>42.900000000000006</v>
      </c>
      <c r="I36" s="228"/>
      <c r="J36" s="236">
        <f>SUM(J34:J35)</f>
        <v>57.628000000000327</v>
      </c>
      <c r="K36" s="237"/>
      <c r="L36" s="236">
        <f>SUM(L34:L35)</f>
        <v>42.89999999999992</v>
      </c>
      <c r="M36" s="200"/>
      <c r="N36" s="236">
        <f>SUM(N34:N35)</f>
        <v>54.70000000000033</v>
      </c>
      <c r="O36" s="120"/>
      <c r="P36" s="120"/>
      <c r="Q36" s="131"/>
    </row>
    <row r="37" spans="1:17">
      <c r="A37" s="1"/>
      <c r="B37" s="2" t="s">
        <v>0</v>
      </c>
      <c r="C37" s="2"/>
      <c r="D37" s="2"/>
      <c r="E37" s="2"/>
      <c r="F37" s="2"/>
      <c r="G37" s="2"/>
      <c r="H37" s="32"/>
      <c r="I37" s="2"/>
      <c r="J37" s="2"/>
      <c r="K37" s="2"/>
      <c r="L37" s="32"/>
      <c r="M37" s="2"/>
      <c r="O37" s="2"/>
      <c r="P37" s="2"/>
      <c r="Q37" s="2"/>
    </row>
    <row r="38" spans="1:17">
      <c r="A38" s="44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2"/>
      <c r="Q38" s="96"/>
    </row>
    <row r="39" spans="1:17" hidden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96"/>
      <c r="Q39" s="44"/>
    </row>
    <row r="40" spans="1:17">
      <c r="A40" s="44" t="s">
        <v>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1:17">
      <c r="A41" s="44" t="s">
        <v>0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1:17">
      <c r="A42" s="44"/>
      <c r="B42" s="44"/>
      <c r="C42" s="44"/>
      <c r="D42" s="44" t="s">
        <v>123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spans="1:17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1:17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1:17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</row>
    <row r="46" spans="1:17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</row>
    <row r="47" spans="1:17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spans="1:17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</row>
    <row r="49" spans="1:17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</row>
    <row r="50" spans="1:17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</row>
    <row r="51" spans="1:17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  <row r="52" spans="1:17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</row>
    <row r="53" spans="1:17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</row>
    <row r="54" spans="1:17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7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7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</row>
    <row r="57" spans="1:17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</row>
    <row r="58" spans="1:17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</row>
    <row r="59" spans="1:17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</row>
    <row r="60" spans="1:17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</row>
    <row r="61" spans="1:17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</row>
    <row r="62" spans="1:17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</row>
    <row r="63" spans="1:17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1:17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</row>
    <row r="65" spans="1:17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</row>
    <row r="66" spans="1:17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</row>
    <row r="67" spans="1:17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1:17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1:17">
      <c r="P69" s="44"/>
    </row>
  </sheetData>
  <mergeCells count="5">
    <mergeCell ref="J3:L3"/>
    <mergeCell ref="J4:L4"/>
    <mergeCell ref="A1:N1"/>
    <mergeCell ref="F3:H3"/>
    <mergeCell ref="F4:H4"/>
  </mergeCells>
  <printOptions horizontalCentered="1"/>
  <pageMargins left="0.51181102362204722" right="0.23622047244094491" top="0.39370078740157483" bottom="0.51181102362204722" header="0.31496062992125984" footer="0.23622047244094491"/>
  <pageSetup paperSize="9" scale="71" orientation="portrait" r:id="rId1"/>
  <headerFooter alignWithMargins="0"/>
  <colBreaks count="1" manualBreakCount="1">
    <brk id="15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28"/>
  <sheetViews>
    <sheetView showGridLines="0" zoomScaleNormal="100" workbookViewId="0">
      <selection sqref="A1:N1"/>
    </sheetView>
  </sheetViews>
  <sheetFormatPr defaultColWidth="9.140625" defaultRowHeight="12.75"/>
  <cols>
    <col min="1" max="1" width="2.5703125" style="46" customWidth="1"/>
    <col min="2" max="2" width="41.5703125" style="46" customWidth="1"/>
    <col min="3" max="3" width="1.7109375" style="46" customWidth="1"/>
    <col min="4" max="4" width="9.5703125" style="46" customWidth="1"/>
    <col min="5" max="5" width="1.7109375" style="46" customWidth="1"/>
    <col min="6" max="6" width="8.85546875" style="46" customWidth="1"/>
    <col min="7" max="7" width="1.7109375" style="46" customWidth="1"/>
    <col min="8" max="8" width="8.7109375" style="46" customWidth="1"/>
    <col min="9" max="9" width="1.7109375" style="46" customWidth="1"/>
    <col min="10" max="10" width="10.85546875" style="46" bestFit="1" customWidth="1"/>
    <col min="11" max="11" width="1.7109375" style="46" customWidth="1"/>
    <col min="12" max="12" width="12.85546875" style="46" customWidth="1"/>
    <col min="13" max="13" width="1.7109375" style="46" customWidth="1"/>
    <col min="14" max="14" width="9.28515625" style="46" customWidth="1"/>
    <col min="15" max="15" width="1.7109375" style="46" customWidth="1"/>
    <col min="16" max="16" width="11.7109375" style="46" customWidth="1"/>
    <col min="17" max="17" width="7.140625" style="141" customWidth="1"/>
    <col min="18" max="19" width="9.140625" style="46"/>
    <col min="20" max="20" width="11.140625" style="46" bestFit="1" customWidth="1"/>
    <col min="21" max="16384" width="9.140625" style="46"/>
  </cols>
  <sheetData>
    <row r="1" spans="1:27" s="1" customFormat="1" ht="18.75">
      <c r="A1" s="568" t="s">
        <v>135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130"/>
      <c r="P1" s="130"/>
      <c r="Q1" s="130"/>
      <c r="R1" s="130"/>
      <c r="S1" s="9"/>
      <c r="T1" s="144"/>
      <c r="U1" s="8"/>
      <c r="V1" s="8"/>
      <c r="W1" s="8"/>
      <c r="X1" s="166"/>
      <c r="Y1" s="8"/>
      <c r="Z1" s="8"/>
      <c r="AA1" s="8"/>
    </row>
    <row r="2" spans="1:27" s="1" customFormat="1" ht="11.25" customHeight="1" thickBot="1">
      <c r="A2" s="238"/>
      <c r="B2" s="238"/>
      <c r="C2" s="238"/>
      <c r="D2" s="238"/>
      <c r="E2" s="238"/>
      <c r="F2" s="253"/>
      <c r="G2" s="253"/>
      <c r="H2" s="254"/>
      <c r="I2" s="254"/>
      <c r="J2" s="254"/>
      <c r="K2" s="462"/>
      <c r="L2" s="462"/>
      <c r="M2" s="463"/>
      <c r="N2" s="463"/>
      <c r="O2" s="98"/>
      <c r="P2" s="98"/>
      <c r="Q2" s="98"/>
      <c r="R2" s="98"/>
      <c r="S2" s="20"/>
      <c r="T2" s="149"/>
      <c r="U2" s="8"/>
      <c r="V2" s="8"/>
      <c r="W2" s="8"/>
      <c r="X2" s="166"/>
      <c r="Y2" s="8"/>
      <c r="Z2" s="8"/>
      <c r="AA2" s="8"/>
    </row>
    <row r="3" spans="1:27" ht="18.75">
      <c r="A3" s="189" t="s">
        <v>255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27" ht="11.45" customHeight="1">
      <c r="A4" s="55" t="s">
        <v>0</v>
      </c>
      <c r="B4" s="55"/>
      <c r="C4" s="55"/>
      <c r="D4" s="572" t="s">
        <v>94</v>
      </c>
      <c r="E4" s="572"/>
      <c r="F4" s="572"/>
      <c r="G4" s="572"/>
      <c r="H4" s="572"/>
      <c r="I4" s="572"/>
      <c r="J4" s="572"/>
      <c r="K4" s="572"/>
      <c r="L4" s="572"/>
      <c r="M4" s="190"/>
      <c r="N4" s="190"/>
      <c r="O4" s="55"/>
      <c r="P4" s="55"/>
    </row>
    <row r="5" spans="1:27" ht="11.45" customHeight="1">
      <c r="A5" s="44"/>
      <c r="B5" s="44"/>
      <c r="C5" s="45"/>
      <c r="D5" s="191" t="s">
        <v>62</v>
      </c>
      <c r="E5" s="191"/>
      <c r="F5" s="192" t="s">
        <v>61</v>
      </c>
      <c r="G5" s="192"/>
      <c r="H5" s="191" t="s">
        <v>60</v>
      </c>
      <c r="I5" s="193"/>
      <c r="J5" s="191"/>
      <c r="K5" s="191" t="s">
        <v>0</v>
      </c>
      <c r="L5" s="192" t="s">
        <v>131</v>
      </c>
      <c r="M5" s="192"/>
      <c r="N5" s="192"/>
      <c r="O5" s="75"/>
      <c r="P5" s="76"/>
      <c r="R5" s="44"/>
      <c r="S5" s="44"/>
      <c r="T5" s="44"/>
      <c r="W5" s="44"/>
    </row>
    <row r="6" spans="1:27" ht="11.45" customHeight="1">
      <c r="A6" s="44"/>
      <c r="B6" s="44"/>
      <c r="C6" s="45"/>
      <c r="D6" s="194" t="s">
        <v>58</v>
      </c>
      <c r="E6" s="194"/>
      <c r="F6" s="192" t="s">
        <v>57</v>
      </c>
      <c r="G6" s="192"/>
      <c r="H6" s="191" t="s">
        <v>56</v>
      </c>
      <c r="I6" s="193"/>
      <c r="J6" s="191" t="s">
        <v>59</v>
      </c>
      <c r="K6" s="191" t="s">
        <v>0</v>
      </c>
      <c r="L6" s="192" t="s">
        <v>132</v>
      </c>
      <c r="M6" s="192"/>
      <c r="N6" s="192" t="s">
        <v>54</v>
      </c>
      <c r="O6" s="75"/>
      <c r="P6" s="75"/>
      <c r="R6" s="44"/>
      <c r="S6" s="44"/>
      <c r="T6" s="44"/>
      <c r="W6" s="44"/>
    </row>
    <row r="7" spans="1:27" ht="11.45" customHeight="1">
      <c r="A7" s="188" t="s">
        <v>114</v>
      </c>
      <c r="B7" s="71"/>
      <c r="C7" s="45"/>
      <c r="D7" s="195" t="s">
        <v>53</v>
      </c>
      <c r="E7" s="196"/>
      <c r="F7" s="195" t="s">
        <v>53</v>
      </c>
      <c r="G7" s="197"/>
      <c r="H7" s="195" t="s">
        <v>52</v>
      </c>
      <c r="I7" s="197"/>
      <c r="J7" s="198" t="s">
        <v>55</v>
      </c>
      <c r="K7" s="196" t="s">
        <v>0</v>
      </c>
      <c r="L7" s="195" t="s">
        <v>133</v>
      </c>
      <c r="M7" s="197"/>
      <c r="N7" s="195" t="s">
        <v>51</v>
      </c>
      <c r="O7" s="73"/>
      <c r="P7" s="74"/>
      <c r="R7" s="44"/>
      <c r="S7" s="44"/>
      <c r="T7" s="44"/>
      <c r="U7" s="44"/>
      <c r="V7" s="44"/>
      <c r="W7" s="44"/>
    </row>
    <row r="8" spans="1:27" s="70" customFormat="1" ht="11.45" customHeight="1">
      <c r="A8" s="183" t="s">
        <v>145</v>
      </c>
      <c r="B8" s="183"/>
      <c r="C8" s="50"/>
      <c r="D8" s="199">
        <v>96.5</v>
      </c>
      <c r="E8" s="199" t="s">
        <v>0</v>
      </c>
      <c r="F8" s="199">
        <v>-1.4</v>
      </c>
      <c r="G8" s="199" t="s">
        <v>0</v>
      </c>
      <c r="H8" s="199">
        <v>519.5</v>
      </c>
      <c r="I8" s="199" t="s">
        <v>0</v>
      </c>
      <c r="J8" s="199">
        <v>1479.4</v>
      </c>
      <c r="K8" s="199" t="s">
        <v>0</v>
      </c>
      <c r="L8" s="199">
        <v>-28.4</v>
      </c>
      <c r="M8" s="199" t="s">
        <v>0</v>
      </c>
      <c r="N8" s="200">
        <f t="shared" ref="N8:N26" si="0">SUM(D8:L8)</f>
        <v>2065.6</v>
      </c>
      <c r="O8" s="159"/>
      <c r="P8" s="120"/>
      <c r="Q8" s="142"/>
      <c r="R8" s="50"/>
      <c r="S8" s="50"/>
      <c r="T8" s="50"/>
      <c r="U8" s="50"/>
      <c r="V8" s="50"/>
      <c r="W8" s="50"/>
    </row>
    <row r="9" spans="1:27" s="51" customFormat="1" ht="11.45" customHeight="1">
      <c r="A9" s="184"/>
      <c r="B9" s="185" t="s">
        <v>50</v>
      </c>
      <c r="C9" s="52"/>
      <c r="D9" s="201">
        <v>0</v>
      </c>
      <c r="E9" s="201">
        <v>0</v>
      </c>
      <c r="F9" s="201">
        <v>0</v>
      </c>
      <c r="G9" s="201">
        <v>0</v>
      </c>
      <c r="H9" s="201">
        <v>0</v>
      </c>
      <c r="I9" s="201">
        <v>0</v>
      </c>
      <c r="J9" s="201">
        <v>34.299999999999997</v>
      </c>
      <c r="K9" s="201"/>
      <c r="L9" s="201">
        <v>0.1</v>
      </c>
      <c r="M9" s="201">
        <v>1.3</v>
      </c>
      <c r="N9" s="202">
        <f t="shared" si="0"/>
        <v>34.4</v>
      </c>
      <c r="O9" s="157"/>
      <c r="P9" s="117"/>
      <c r="Q9" s="143"/>
      <c r="R9" s="72"/>
      <c r="S9" s="54"/>
      <c r="T9" s="54"/>
      <c r="U9" s="54"/>
      <c r="V9" s="54"/>
      <c r="W9" s="54"/>
    </row>
    <row r="10" spans="1:27" s="51" customFormat="1" ht="11.45" customHeight="1">
      <c r="A10" s="184"/>
      <c r="B10" s="185" t="s">
        <v>144</v>
      </c>
      <c r="C10" s="52"/>
      <c r="D10" s="202">
        <v>0</v>
      </c>
      <c r="E10" s="202"/>
      <c r="F10" s="202">
        <v>0</v>
      </c>
      <c r="G10" s="202"/>
      <c r="H10" s="202">
        <v>0</v>
      </c>
      <c r="I10" s="202"/>
      <c r="J10" s="202">
        <v>8.1999999999999993</v>
      </c>
      <c r="K10" s="202"/>
      <c r="L10" s="202">
        <v>-8.1999999999999993</v>
      </c>
      <c r="M10" s="202"/>
      <c r="N10" s="202">
        <f t="shared" ref="N10:N11" si="1">SUM(D10:L10)</f>
        <v>0</v>
      </c>
      <c r="O10" s="117"/>
      <c r="P10" s="117"/>
      <c r="Q10" s="143"/>
      <c r="R10" s="72"/>
      <c r="S10" s="54"/>
      <c r="T10" s="19"/>
      <c r="U10" s="54"/>
      <c r="V10" s="54"/>
      <c r="W10" s="54"/>
    </row>
    <row r="11" spans="1:27" s="51" customFormat="1" ht="11.45" customHeight="1">
      <c r="A11" s="184"/>
      <c r="B11" s="185" t="s">
        <v>244</v>
      </c>
      <c r="C11" s="52"/>
      <c r="D11" s="202">
        <v>0</v>
      </c>
      <c r="E11" s="202"/>
      <c r="F11" s="202">
        <v>0</v>
      </c>
      <c r="G11" s="202"/>
      <c r="H11" s="202">
        <v>0</v>
      </c>
      <c r="I11" s="202"/>
      <c r="J11" s="202">
        <v>-84</v>
      </c>
      <c r="K11" s="202"/>
      <c r="L11" s="202">
        <v>0</v>
      </c>
      <c r="M11" s="202"/>
      <c r="N11" s="202">
        <f t="shared" si="1"/>
        <v>-84</v>
      </c>
      <c r="O11" s="117"/>
      <c r="P11" s="117"/>
      <c r="Q11" s="143"/>
      <c r="R11" s="72"/>
      <c r="S11" s="54"/>
      <c r="T11" s="19"/>
      <c r="U11" s="54"/>
      <c r="V11" s="54"/>
      <c r="W11" s="54"/>
    </row>
    <row r="12" spans="1:27" s="51" customFormat="1" ht="11.45" customHeight="1">
      <c r="A12" s="184"/>
      <c r="B12" s="185" t="s">
        <v>49</v>
      </c>
      <c r="C12" s="52"/>
      <c r="D12" s="201">
        <v>0</v>
      </c>
      <c r="E12" s="201">
        <v>0</v>
      </c>
      <c r="F12" s="201">
        <v>-0.4</v>
      </c>
      <c r="G12" s="201">
        <v>0</v>
      </c>
      <c r="H12" s="201">
        <v>0</v>
      </c>
      <c r="I12" s="201">
        <v>0</v>
      </c>
      <c r="J12" s="201">
        <v>-9.8000000000000007</v>
      </c>
      <c r="K12" s="201">
        <v>0</v>
      </c>
      <c r="L12" s="201">
        <v>0</v>
      </c>
      <c r="M12" s="201">
        <v>0</v>
      </c>
      <c r="N12" s="202">
        <f t="shared" si="0"/>
        <v>-10.200000000000001</v>
      </c>
      <c r="O12" s="157"/>
      <c r="P12" s="117"/>
      <c r="Q12" s="143"/>
      <c r="R12" s="72"/>
      <c r="S12" s="54"/>
      <c r="T12" s="54"/>
      <c r="U12" s="54"/>
      <c r="V12" s="54"/>
      <c r="W12" s="54"/>
    </row>
    <row r="13" spans="1:27" s="51" customFormat="1" ht="11.45" customHeight="1">
      <c r="A13" s="184"/>
      <c r="B13" s="186" t="s">
        <v>128</v>
      </c>
      <c r="C13" s="52"/>
      <c r="D13" s="201">
        <v>0</v>
      </c>
      <c r="E13" s="201">
        <v>0</v>
      </c>
      <c r="F13" s="201">
        <v>0.2</v>
      </c>
      <c r="G13" s="201">
        <v>0</v>
      </c>
      <c r="H13" s="201">
        <v>3.7</v>
      </c>
      <c r="I13" s="201">
        <v>0</v>
      </c>
      <c r="J13" s="201">
        <v>2.6</v>
      </c>
      <c r="K13" s="201">
        <v>0</v>
      </c>
      <c r="L13" s="201">
        <v>0</v>
      </c>
      <c r="M13" s="201">
        <v>0</v>
      </c>
      <c r="N13" s="202">
        <f t="shared" si="0"/>
        <v>6.5</v>
      </c>
      <c r="O13" s="157"/>
      <c r="P13" s="117"/>
      <c r="Q13" s="143"/>
      <c r="R13" s="72"/>
      <c r="S13" s="54"/>
      <c r="T13" s="54"/>
      <c r="U13" s="54"/>
      <c r="V13" s="54"/>
      <c r="W13" s="54"/>
    </row>
    <row r="14" spans="1:27" s="70" customFormat="1" ht="11.45" customHeight="1">
      <c r="A14" s="187" t="s">
        <v>242</v>
      </c>
      <c r="B14" s="187"/>
      <c r="C14" s="50"/>
      <c r="D14" s="203">
        <f>SUM(D8:D13)</f>
        <v>96.5</v>
      </c>
      <c r="E14" s="200"/>
      <c r="F14" s="203">
        <f>SUM(F8:F13)</f>
        <v>-1.5999999999999999</v>
      </c>
      <c r="G14" s="200"/>
      <c r="H14" s="203">
        <f>SUM(H8:H13)</f>
        <v>523.20000000000005</v>
      </c>
      <c r="I14" s="200"/>
      <c r="J14" s="203">
        <f>SUM(J8:J13)</f>
        <v>1430.7</v>
      </c>
      <c r="K14" s="200"/>
      <c r="L14" s="203">
        <f>SUM(L8:L13)</f>
        <v>-36.5</v>
      </c>
      <c r="M14" s="200"/>
      <c r="N14" s="203">
        <f>SUM(D14:L14)</f>
        <v>2012.3000000000002</v>
      </c>
      <c r="O14" s="159"/>
      <c r="P14" s="120"/>
      <c r="Q14" s="142"/>
      <c r="R14" s="50"/>
      <c r="S14" s="50"/>
      <c r="T14" s="50"/>
      <c r="U14" s="50"/>
      <c r="V14" s="50"/>
      <c r="W14" s="50"/>
    </row>
    <row r="15" spans="1:27" s="70" customFormat="1" ht="11.45" customHeight="1">
      <c r="A15" s="525" t="s">
        <v>245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120"/>
      <c r="N15" s="120"/>
      <c r="O15" s="120"/>
      <c r="P15" s="120"/>
      <c r="Q15" s="524"/>
      <c r="R15" s="50"/>
      <c r="S15" s="50"/>
      <c r="T15" s="50"/>
      <c r="U15" s="50"/>
      <c r="V15" s="50"/>
      <c r="W15" s="50"/>
    </row>
    <row r="16" spans="1:27" s="165" customFormat="1" ht="11.45" customHeight="1">
      <c r="A16" s="97"/>
      <c r="B16" s="164"/>
      <c r="C16" s="164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42"/>
      <c r="R16" s="164"/>
      <c r="S16" s="164"/>
      <c r="T16" s="164"/>
      <c r="U16" s="164"/>
      <c r="V16" s="164"/>
      <c r="W16" s="164"/>
    </row>
    <row r="17" spans="1:23" s="70" customFormat="1" ht="11.45" customHeight="1">
      <c r="A17" s="189" t="s">
        <v>256</v>
      </c>
      <c r="B17" s="50"/>
      <c r="C17" s="5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42"/>
      <c r="R17" s="50"/>
      <c r="S17" s="50"/>
      <c r="T17" s="50"/>
      <c r="U17" s="50"/>
      <c r="V17" s="50"/>
      <c r="W17" s="50"/>
    </row>
    <row r="18" spans="1:23" ht="11.45" customHeight="1">
      <c r="A18" s="55" t="s">
        <v>0</v>
      </c>
      <c r="B18" s="55"/>
      <c r="C18" s="55"/>
      <c r="D18" s="572" t="s">
        <v>94</v>
      </c>
      <c r="E18" s="572"/>
      <c r="F18" s="572"/>
      <c r="G18" s="572"/>
      <c r="H18" s="572"/>
      <c r="I18" s="572"/>
      <c r="J18" s="572"/>
      <c r="K18" s="572"/>
      <c r="L18" s="572"/>
      <c r="M18" s="190"/>
      <c r="N18" s="190"/>
      <c r="O18" s="55"/>
      <c r="P18" s="55"/>
    </row>
    <row r="19" spans="1:23" ht="11.45" customHeight="1">
      <c r="A19" s="44"/>
      <c r="B19" s="44"/>
      <c r="C19" s="45"/>
      <c r="D19" s="191" t="s">
        <v>62</v>
      </c>
      <c r="E19" s="191"/>
      <c r="F19" s="192" t="s">
        <v>61</v>
      </c>
      <c r="G19" s="192"/>
      <c r="H19" s="191" t="s">
        <v>60</v>
      </c>
      <c r="I19" s="193"/>
      <c r="J19" s="191"/>
      <c r="K19" s="191" t="s">
        <v>0</v>
      </c>
      <c r="L19" s="192" t="s">
        <v>131</v>
      </c>
      <c r="M19" s="192"/>
      <c r="N19" s="192"/>
      <c r="O19" s="75"/>
      <c r="P19" s="76"/>
      <c r="R19" s="44"/>
      <c r="S19" s="44"/>
      <c r="T19" s="44"/>
      <c r="W19" s="44"/>
    </row>
    <row r="20" spans="1:23" ht="11.45" customHeight="1">
      <c r="A20" s="44"/>
      <c r="B20" s="44"/>
      <c r="C20" s="45"/>
      <c r="D20" s="194" t="s">
        <v>58</v>
      </c>
      <c r="E20" s="194"/>
      <c r="F20" s="192" t="s">
        <v>57</v>
      </c>
      <c r="G20" s="192"/>
      <c r="H20" s="191" t="s">
        <v>56</v>
      </c>
      <c r="I20" s="193"/>
      <c r="J20" s="191" t="s">
        <v>59</v>
      </c>
      <c r="K20" s="191" t="s">
        <v>0</v>
      </c>
      <c r="L20" s="192" t="s">
        <v>132</v>
      </c>
      <c r="M20" s="192"/>
      <c r="N20" s="192" t="s">
        <v>54</v>
      </c>
      <c r="O20" s="75"/>
      <c r="P20" s="75"/>
      <c r="R20" s="44"/>
      <c r="S20" s="44"/>
      <c r="T20" s="167"/>
      <c r="W20" s="44"/>
    </row>
    <row r="21" spans="1:23" ht="11.45" customHeight="1">
      <c r="A21" s="188" t="s">
        <v>114</v>
      </c>
      <c r="B21" s="71"/>
      <c r="C21" s="45"/>
      <c r="D21" s="195" t="s">
        <v>53</v>
      </c>
      <c r="E21" s="196"/>
      <c r="F21" s="195" t="s">
        <v>53</v>
      </c>
      <c r="G21" s="197"/>
      <c r="H21" s="195" t="s">
        <v>52</v>
      </c>
      <c r="I21" s="197"/>
      <c r="J21" s="198" t="s">
        <v>55</v>
      </c>
      <c r="K21" s="196" t="s">
        <v>0</v>
      </c>
      <c r="L21" s="195" t="s">
        <v>133</v>
      </c>
      <c r="M21" s="197"/>
      <c r="N21" s="195" t="s">
        <v>51</v>
      </c>
      <c r="O21" s="73"/>
      <c r="P21" s="74"/>
      <c r="R21" s="44"/>
      <c r="S21" s="44"/>
      <c r="T21" s="167"/>
      <c r="U21" s="44"/>
      <c r="V21" s="44"/>
      <c r="W21" s="44"/>
    </row>
    <row r="22" spans="1:23" s="70" customFormat="1" ht="11.45" customHeight="1">
      <c r="A22" s="183" t="s">
        <v>186</v>
      </c>
      <c r="B22" s="183"/>
      <c r="C22" s="183"/>
      <c r="D22" s="199">
        <v>96.5</v>
      </c>
      <c r="E22" s="199">
        <v>0</v>
      </c>
      <c r="F22" s="199">
        <v>-1.9</v>
      </c>
      <c r="G22" s="199">
        <v>0</v>
      </c>
      <c r="H22" s="199">
        <v>526.9</v>
      </c>
      <c r="I22" s="199">
        <v>0</v>
      </c>
      <c r="J22" s="199">
        <v>1340.9</v>
      </c>
      <c r="K22" s="199">
        <v>0</v>
      </c>
      <c r="L22" s="199">
        <v>-60.8</v>
      </c>
      <c r="M22" s="200"/>
      <c r="N22" s="200">
        <f t="shared" si="0"/>
        <v>1901.6000000000001</v>
      </c>
      <c r="O22" s="120"/>
      <c r="P22" s="119"/>
      <c r="Q22" s="142"/>
      <c r="R22" s="50"/>
      <c r="S22" s="50"/>
      <c r="T22" s="168"/>
      <c r="U22" s="50"/>
      <c r="V22" s="50"/>
      <c r="W22" s="50"/>
    </row>
    <row r="23" spans="1:23" s="51" customFormat="1" ht="11.45" customHeight="1">
      <c r="A23" s="184"/>
      <c r="B23" s="185" t="s">
        <v>50</v>
      </c>
      <c r="C23" s="184"/>
      <c r="D23" s="202">
        <v>0</v>
      </c>
      <c r="E23" s="202"/>
      <c r="F23" s="202">
        <v>0</v>
      </c>
      <c r="G23" s="202"/>
      <c r="H23" s="202">
        <v>0</v>
      </c>
      <c r="I23" s="202"/>
      <c r="J23" s="202">
        <f>'IS &amp; OCI'!J22</f>
        <v>-83.311999999999983</v>
      </c>
      <c r="K23" s="202"/>
      <c r="L23" s="202">
        <f>'IS &amp; OCI'!J27</f>
        <v>-1.6729999999999996</v>
      </c>
      <c r="M23" s="202"/>
      <c r="N23" s="202">
        <f t="shared" si="0"/>
        <v>-84.984999999999985</v>
      </c>
      <c r="O23" s="117"/>
      <c r="P23" s="117"/>
      <c r="Q23" s="143"/>
      <c r="R23" s="72"/>
      <c r="S23" s="54"/>
      <c r="T23" s="19"/>
      <c r="U23" s="54"/>
      <c r="V23" s="54"/>
      <c r="W23" s="54"/>
    </row>
    <row r="24" spans="1:23" s="51" customFormat="1" ht="11.45" customHeight="1">
      <c r="A24" s="184"/>
      <c r="B24" s="185" t="s">
        <v>244</v>
      </c>
      <c r="C24" s="52"/>
      <c r="D24" s="202">
        <v>0</v>
      </c>
      <c r="E24" s="202"/>
      <c r="F24" s="202">
        <v>0</v>
      </c>
      <c r="G24" s="202"/>
      <c r="H24" s="202">
        <v>0</v>
      </c>
      <c r="I24" s="202"/>
      <c r="J24" s="202">
        <v>-20.347999999999999</v>
      </c>
      <c r="K24" s="202"/>
      <c r="L24" s="202">
        <v>0</v>
      </c>
      <c r="M24" s="202"/>
      <c r="N24" s="202">
        <f t="shared" si="0"/>
        <v>-20.347999999999999</v>
      </c>
      <c r="O24" s="117"/>
      <c r="P24" s="117"/>
      <c r="Q24" s="143"/>
      <c r="R24" s="72"/>
      <c r="S24" s="54"/>
      <c r="T24" s="19"/>
      <c r="U24" s="54"/>
      <c r="V24" s="54"/>
      <c r="W24" s="54"/>
    </row>
    <row r="25" spans="1:23" s="51" customFormat="1" ht="11.45" customHeight="1">
      <c r="A25" s="184"/>
      <c r="B25" s="185" t="s">
        <v>247</v>
      </c>
      <c r="C25" s="184"/>
      <c r="D25" s="202">
        <v>0</v>
      </c>
      <c r="E25" s="202"/>
      <c r="F25" s="202">
        <v>0.191</v>
      </c>
      <c r="G25" s="202"/>
      <c r="H25" s="202">
        <v>0</v>
      </c>
      <c r="I25" s="202"/>
      <c r="J25" s="202">
        <f>-F25</f>
        <v>-0.191</v>
      </c>
      <c r="K25" s="202"/>
      <c r="L25" s="202">
        <v>0</v>
      </c>
      <c r="M25" s="202"/>
      <c r="N25" s="202">
        <f t="shared" si="0"/>
        <v>0</v>
      </c>
      <c r="O25" s="117"/>
      <c r="P25" s="117"/>
      <c r="Q25" s="143"/>
      <c r="R25" s="72"/>
      <c r="S25" s="54"/>
      <c r="T25" s="54"/>
      <c r="U25" s="54"/>
      <c r="V25" s="54"/>
      <c r="W25" s="54"/>
    </row>
    <row r="26" spans="1:23" s="51" customFormat="1" ht="11.45" customHeight="1">
      <c r="A26" s="184"/>
      <c r="B26" s="186" t="s">
        <v>128</v>
      </c>
      <c r="C26" s="184"/>
      <c r="D26" s="202">
        <v>0</v>
      </c>
      <c r="E26" s="202"/>
      <c r="F26" s="202">
        <v>0</v>
      </c>
      <c r="G26" s="202"/>
      <c r="H26" s="202">
        <f>1.9+1.7</f>
        <v>3.5999999999999996</v>
      </c>
      <c r="I26" s="202"/>
      <c r="J26" s="202">
        <v>0</v>
      </c>
      <c r="K26" s="202"/>
      <c r="L26" s="202">
        <v>0</v>
      </c>
      <c r="M26" s="202"/>
      <c r="N26" s="202">
        <f t="shared" si="0"/>
        <v>3.5999999999999996</v>
      </c>
      <c r="O26" s="117"/>
      <c r="P26" s="117"/>
      <c r="Q26" s="143"/>
      <c r="R26" s="53"/>
      <c r="S26" s="54"/>
      <c r="T26" s="54"/>
      <c r="U26" s="54"/>
      <c r="V26" s="54"/>
      <c r="W26" s="54"/>
    </row>
    <row r="27" spans="1:23" s="70" customFormat="1" ht="11.45" customHeight="1">
      <c r="A27" s="187" t="s">
        <v>243</v>
      </c>
      <c r="B27" s="187"/>
      <c r="C27" s="183"/>
      <c r="D27" s="203">
        <f t="shared" ref="D27:L27" si="2">SUM(D22:D26)</f>
        <v>96.5</v>
      </c>
      <c r="E27" s="203">
        <f t="shared" si="2"/>
        <v>0</v>
      </c>
      <c r="F27" s="203">
        <f t="shared" si="2"/>
        <v>-1.7089999999999999</v>
      </c>
      <c r="G27" s="203">
        <f t="shared" si="2"/>
        <v>0</v>
      </c>
      <c r="H27" s="203">
        <f t="shared" si="2"/>
        <v>530.5</v>
      </c>
      <c r="I27" s="203">
        <f t="shared" si="2"/>
        <v>0</v>
      </c>
      <c r="J27" s="203">
        <f t="shared" si="2"/>
        <v>1237.0490000000002</v>
      </c>
      <c r="K27" s="203">
        <f t="shared" si="2"/>
        <v>0</v>
      </c>
      <c r="L27" s="203">
        <f t="shared" si="2"/>
        <v>-62.472999999999999</v>
      </c>
      <c r="M27" s="200"/>
      <c r="N27" s="203">
        <f>SUM(D27:L27)</f>
        <v>1799.8670000000002</v>
      </c>
      <c r="O27" s="120"/>
      <c r="P27" s="119"/>
      <c r="Q27" s="142"/>
      <c r="R27" s="50"/>
      <c r="S27" s="50"/>
      <c r="T27" s="50"/>
      <c r="U27" s="50"/>
      <c r="V27" s="50"/>
      <c r="W27" s="50"/>
    </row>
    <row r="28" spans="1:23" ht="10.5" customHeight="1">
      <c r="A28" s="525" t="s">
        <v>252</v>
      </c>
    </row>
  </sheetData>
  <mergeCells count="3">
    <mergeCell ref="D4:L4"/>
    <mergeCell ref="D18:L18"/>
    <mergeCell ref="A1:N1"/>
  </mergeCells>
  <pageMargins left="0.5" right="0.25" top="0.39369999999999999" bottom="0.25" header="0.31490000000000001" footer="0.23619999999999999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248"/>
  <sheetViews>
    <sheetView showGridLines="0" zoomScale="110" zoomScaleNormal="110" workbookViewId="0">
      <selection activeCell="A7" sqref="A7"/>
    </sheetView>
  </sheetViews>
  <sheetFormatPr defaultColWidth="9.140625" defaultRowHeight="12.75"/>
  <cols>
    <col min="1" max="1" width="2.5703125" style="44" customWidth="1"/>
    <col min="2" max="2" width="59.140625" style="44" customWidth="1"/>
    <col min="3" max="3" width="1.7109375" style="44" customWidth="1"/>
    <col min="4" max="4" width="10.7109375" style="44" customWidth="1"/>
    <col min="5" max="5" width="1.7109375" style="44" customWidth="1"/>
    <col min="6" max="6" width="11.7109375" style="44" customWidth="1"/>
    <col min="7" max="7" width="1.7109375" style="44" customWidth="1"/>
    <col min="8" max="8" width="12.140625" style="44" customWidth="1"/>
    <col min="9" max="9" width="1.7109375" style="44" customWidth="1"/>
    <col min="10" max="10" width="11.7109375" style="44" customWidth="1"/>
    <col min="11" max="11" width="1.7109375" style="44" customWidth="1"/>
    <col min="12" max="12" width="12.140625" style="44" customWidth="1"/>
    <col min="13" max="13" width="1.7109375" style="44" customWidth="1"/>
    <col min="14" max="14" width="12.140625" style="44" customWidth="1"/>
    <col min="15" max="15" width="1.7109375" style="45" customWidth="1"/>
    <col min="16" max="16" width="10.7109375" style="44" customWidth="1"/>
    <col min="17" max="17" width="1.7109375" style="81" customWidth="1"/>
    <col min="18" max="18" width="10.42578125" style="54" customWidth="1"/>
    <col min="19" max="19" width="15.140625" style="44" customWidth="1"/>
    <col min="20" max="20" width="160.140625" style="44" customWidth="1"/>
    <col min="21" max="23" width="9.140625" style="44" customWidth="1"/>
    <col min="24" max="16384" width="9.140625" style="44"/>
  </cols>
  <sheetData>
    <row r="1" spans="1:31" s="1" customFormat="1" ht="18.75">
      <c r="A1" s="568" t="s">
        <v>237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130"/>
      <c r="T1" s="130"/>
      <c r="U1" s="130"/>
      <c r="V1" s="130"/>
      <c r="W1" s="9"/>
      <c r="X1" s="144"/>
      <c r="Y1" s="8"/>
      <c r="Z1" s="8"/>
      <c r="AA1" s="8"/>
      <c r="AB1" s="166"/>
      <c r="AC1" s="8"/>
      <c r="AD1" s="8"/>
      <c r="AE1" s="8"/>
    </row>
    <row r="2" spans="1:31" s="1" customFormat="1" ht="11.25" customHeight="1" thickBot="1">
      <c r="A2" s="238" t="s">
        <v>0</v>
      </c>
      <c r="B2" s="238"/>
      <c r="C2" s="238"/>
      <c r="D2" s="238"/>
      <c r="E2" s="238"/>
      <c r="F2" s="253"/>
      <c r="G2" s="253"/>
      <c r="H2" s="254"/>
      <c r="I2" s="238"/>
      <c r="J2" s="253"/>
      <c r="K2" s="253"/>
      <c r="L2" s="254"/>
      <c r="M2" s="254"/>
      <c r="N2" s="254"/>
      <c r="O2" s="462"/>
      <c r="P2" s="462"/>
      <c r="Q2" s="463"/>
      <c r="R2" s="463"/>
      <c r="S2" s="98"/>
      <c r="T2" s="98"/>
      <c r="U2" s="98"/>
      <c r="V2" s="98"/>
      <c r="W2" s="20"/>
      <c r="X2" s="149"/>
      <c r="Y2" s="8"/>
      <c r="Z2" s="8"/>
      <c r="AA2" s="8"/>
      <c r="AB2" s="166"/>
      <c r="AC2" s="8"/>
      <c r="AD2" s="8"/>
      <c r="AE2" s="8"/>
    </row>
    <row r="3" spans="1:31" s="1" customFormat="1" ht="11.25" customHeight="1">
      <c r="A3" s="509"/>
      <c r="B3" s="509"/>
      <c r="C3" s="509"/>
      <c r="D3" s="509"/>
      <c r="E3" s="509"/>
      <c r="F3" s="510"/>
      <c r="G3" s="510"/>
      <c r="H3" s="511"/>
      <c r="I3" s="509"/>
      <c r="J3" s="510"/>
      <c r="K3" s="510"/>
      <c r="L3" s="511"/>
      <c r="M3" s="511"/>
      <c r="N3" s="511"/>
      <c r="O3" s="98"/>
      <c r="P3" s="98"/>
      <c r="Q3" s="170"/>
      <c r="R3" s="170"/>
      <c r="S3" s="98"/>
      <c r="T3" s="98"/>
      <c r="U3" s="98"/>
      <c r="V3" s="98"/>
      <c r="W3" s="20"/>
      <c r="X3" s="149"/>
      <c r="Y3" s="8"/>
      <c r="Z3" s="8"/>
      <c r="AA3" s="8"/>
      <c r="AB3" s="166"/>
      <c r="AC3" s="8"/>
      <c r="AD3" s="8"/>
      <c r="AE3" s="8"/>
    </row>
    <row r="4" spans="1:31" s="1" customFormat="1" ht="11.25" customHeight="1">
      <c r="A4" s="509"/>
      <c r="B4" s="509"/>
      <c r="C4" s="509"/>
      <c r="D4" s="509"/>
      <c r="E4" s="509"/>
      <c r="F4" s="510"/>
      <c r="G4" s="510"/>
      <c r="H4" s="511"/>
      <c r="I4" s="509"/>
      <c r="J4" s="510"/>
      <c r="K4" s="510"/>
      <c r="L4" s="511"/>
      <c r="M4" s="511"/>
      <c r="N4" s="511"/>
      <c r="O4" s="98"/>
      <c r="P4" s="98"/>
      <c r="Q4" s="170"/>
      <c r="R4" s="170"/>
      <c r="S4" s="98"/>
      <c r="T4" s="98"/>
      <c r="U4" s="98"/>
      <c r="V4" s="98"/>
      <c r="W4" s="20"/>
      <c r="X4" s="149"/>
      <c r="Y4" s="8"/>
      <c r="Z4" s="8"/>
      <c r="AA4" s="8"/>
      <c r="AB4" s="166"/>
      <c r="AC4" s="8"/>
      <c r="AD4" s="8"/>
      <c r="AE4" s="8"/>
    </row>
    <row r="5" spans="1:31" s="1" customFormat="1" ht="11.25" customHeight="1" thickBot="1">
      <c r="A5" s="517" t="s">
        <v>223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184"/>
      <c r="O5" s="98"/>
      <c r="P5" s="98"/>
      <c r="Q5" s="170"/>
      <c r="R5" s="170"/>
      <c r="S5" s="98"/>
      <c r="T5" s="98"/>
      <c r="U5" s="98"/>
      <c r="V5" s="98"/>
      <c r="W5" s="20"/>
      <c r="X5" s="149"/>
      <c r="Y5" s="8"/>
      <c r="Z5" s="8"/>
      <c r="AA5" s="8"/>
      <c r="AB5" s="166"/>
      <c r="AC5" s="8"/>
      <c r="AD5" s="8"/>
      <c r="AE5" s="8"/>
    </row>
    <row r="6" spans="1:31" s="1" customFormat="1" ht="11.25" customHeight="1">
      <c r="A6" s="279"/>
      <c r="B6" s="279"/>
      <c r="C6" s="279"/>
      <c r="D6" s="279"/>
      <c r="E6" s="279"/>
      <c r="F6" s="574" t="s">
        <v>6</v>
      </c>
      <c r="G6" s="574"/>
      <c r="H6" s="574"/>
      <c r="I6" s="279"/>
      <c r="J6" s="574" t="s">
        <v>239</v>
      </c>
      <c r="K6" s="574"/>
      <c r="L6" s="574"/>
      <c r="M6" s="507"/>
      <c r="N6" s="281" t="s">
        <v>21</v>
      </c>
      <c r="O6" s="98"/>
      <c r="P6" s="98"/>
      <c r="Q6" s="170"/>
      <c r="R6" s="170"/>
      <c r="S6" s="98"/>
      <c r="T6" s="98"/>
      <c r="U6" s="98"/>
      <c r="V6" s="98"/>
      <c r="W6" s="20"/>
      <c r="X6" s="149"/>
      <c r="Y6" s="8"/>
      <c r="Z6" s="8"/>
      <c r="AA6" s="8"/>
      <c r="AB6" s="166"/>
      <c r="AC6" s="8"/>
      <c r="AD6" s="8"/>
      <c r="AE6" s="8"/>
    </row>
    <row r="7" spans="1:31" s="1" customFormat="1" ht="11.25" customHeight="1">
      <c r="A7" s="279"/>
      <c r="B7" s="279"/>
      <c r="C7" s="279"/>
      <c r="D7" s="279"/>
      <c r="E7" s="279"/>
      <c r="F7" s="573" t="s">
        <v>238</v>
      </c>
      <c r="G7" s="573"/>
      <c r="H7" s="573"/>
      <c r="I7" s="279"/>
      <c r="J7" s="573" t="s">
        <v>238</v>
      </c>
      <c r="K7" s="573"/>
      <c r="L7" s="573"/>
      <c r="M7" s="507"/>
      <c r="N7" s="284" t="s">
        <v>1</v>
      </c>
      <c r="O7" s="98"/>
      <c r="P7" s="98"/>
      <c r="Q7" s="170"/>
      <c r="R7" s="170"/>
      <c r="S7" s="98"/>
      <c r="T7" s="98"/>
      <c r="U7" s="98"/>
      <c r="V7" s="98"/>
      <c r="W7" s="20"/>
      <c r="X7" s="149"/>
      <c r="Y7" s="8"/>
      <c r="Z7" s="8"/>
      <c r="AA7" s="8"/>
      <c r="AB7" s="166"/>
      <c r="AC7" s="8"/>
      <c r="AD7" s="8"/>
      <c r="AE7" s="8"/>
    </row>
    <row r="8" spans="1:31" s="1" customFormat="1" ht="11.25" customHeight="1">
      <c r="A8" s="285" t="s">
        <v>224</v>
      </c>
      <c r="B8" s="286"/>
      <c r="C8" s="286"/>
      <c r="D8" s="286"/>
      <c r="E8" s="279"/>
      <c r="F8" s="416">
        <v>2015</v>
      </c>
      <c r="G8" s="287"/>
      <c r="H8" s="288">
        <v>2014</v>
      </c>
      <c r="I8" s="279"/>
      <c r="J8" s="416">
        <v>2015</v>
      </c>
      <c r="K8" s="287"/>
      <c r="L8" s="288">
        <v>2014</v>
      </c>
      <c r="M8" s="289"/>
      <c r="N8" s="290">
        <v>2014</v>
      </c>
      <c r="O8" s="98"/>
      <c r="P8" s="98"/>
      <c r="Q8" s="170"/>
      <c r="R8" s="170"/>
      <c r="S8" s="98"/>
      <c r="T8" s="98"/>
      <c r="U8" s="98"/>
      <c r="V8" s="98"/>
      <c r="W8" s="20"/>
      <c r="X8" s="149"/>
      <c r="Y8" s="8"/>
      <c r="Z8" s="8"/>
      <c r="AA8" s="8"/>
      <c r="AB8" s="166"/>
      <c r="AC8" s="8"/>
      <c r="AD8" s="8"/>
      <c r="AE8" s="8"/>
    </row>
    <row r="9" spans="1:31" s="1" customFormat="1" ht="11.25" customHeight="1">
      <c r="A9" s="283" t="s">
        <v>0</v>
      </c>
      <c r="B9" s="185" t="s">
        <v>225</v>
      </c>
      <c r="C9" s="185"/>
      <c r="D9" s="185"/>
      <c r="E9" s="279"/>
      <c r="F9" s="292">
        <f>F36</f>
        <v>255.81700000000001</v>
      </c>
      <c r="G9" s="214"/>
      <c r="H9" s="292">
        <v>337</v>
      </c>
      <c r="I9" s="279"/>
      <c r="J9" s="292">
        <f>251.1+F9</f>
        <v>506.91700000000003</v>
      </c>
      <c r="K9" s="214"/>
      <c r="L9" s="292">
        <v>629.5</v>
      </c>
      <c r="M9" s="214"/>
      <c r="N9" s="292">
        <v>1453.8</v>
      </c>
      <c r="O9" s="98"/>
      <c r="P9" s="98"/>
      <c r="Q9" s="170"/>
      <c r="R9" s="170"/>
      <c r="S9" s="98"/>
      <c r="T9" s="98"/>
      <c r="U9" s="98"/>
      <c r="V9" s="98"/>
      <c r="W9" s="20"/>
      <c r="X9" s="149"/>
      <c r="Y9" s="8"/>
      <c r="Z9" s="8"/>
      <c r="AA9" s="8"/>
      <c r="AB9" s="166"/>
      <c r="AC9" s="8"/>
      <c r="AD9" s="8"/>
      <c r="AE9" s="8"/>
    </row>
    <row r="10" spans="1:31" s="1" customFormat="1" ht="11.25" customHeight="1">
      <c r="A10" s="283"/>
      <c r="B10" s="550" t="s">
        <v>258</v>
      </c>
      <c r="C10" s="184"/>
      <c r="D10" s="184"/>
      <c r="E10" s="279"/>
      <c r="F10" s="555">
        <f>'IS &amp; OCI'!F7-SUM('IS &amp; OCI'!F9:F11)</f>
        <v>125.102</v>
      </c>
      <c r="G10" s="291"/>
      <c r="H10" s="292">
        <v>170.6</v>
      </c>
      <c r="I10" s="279"/>
      <c r="J10" s="555">
        <f>'IS &amp; OCI'!J7-SUM('IS &amp; OCI'!J9:J11)-0.1</f>
        <v>252.55500000000001</v>
      </c>
      <c r="K10" s="291"/>
      <c r="L10" s="292">
        <v>309.2</v>
      </c>
      <c r="M10" s="292"/>
      <c r="N10" s="292">
        <v>702.6</v>
      </c>
      <c r="O10" s="98"/>
      <c r="P10" s="98"/>
      <c r="Q10" s="170"/>
      <c r="R10" s="125"/>
      <c r="S10" s="98"/>
      <c r="T10" s="98"/>
      <c r="U10" s="98"/>
      <c r="V10" s="98"/>
      <c r="W10" s="20"/>
      <c r="X10" s="149"/>
      <c r="Y10" s="8"/>
      <c r="Z10" s="8"/>
      <c r="AA10" s="8"/>
      <c r="AB10" s="166"/>
      <c r="AC10" s="8"/>
      <c r="AD10" s="8"/>
      <c r="AE10" s="8"/>
    </row>
    <row r="11" spans="1:31" s="1" customFormat="1" ht="11.25" customHeight="1">
      <c r="A11" s="283"/>
      <c r="B11" s="185" t="s">
        <v>251</v>
      </c>
      <c r="C11" s="185"/>
      <c r="D11" s="185"/>
      <c r="E11" s="279"/>
      <c r="F11" s="555">
        <v>15.9</v>
      </c>
      <c r="G11" s="566"/>
      <c r="H11" s="555">
        <f>'IS &amp; OCI'!H16+'IS &amp; OCI'!H13+'IS &amp; OCI'!H14</f>
        <v>55.000000000000007</v>
      </c>
      <c r="I11" s="531"/>
      <c r="J11" s="555">
        <f>'IS &amp; OCI'!J16+'IS &amp; OCI'!J13+'IS &amp; OCI'!J14</f>
        <v>29.456000000000021</v>
      </c>
      <c r="K11" s="566"/>
      <c r="L11" s="555">
        <f>'IS &amp; OCI'!L16+'IS &amp; OCI'!L13+'IS &amp; OCI'!L14</f>
        <v>100.1</v>
      </c>
      <c r="M11" s="567"/>
      <c r="N11" s="555">
        <f>'IS &amp; OCI'!N16+'IS &amp; OCI'!N13+'IS &amp; OCI'!N14</f>
        <v>177.30000000000013</v>
      </c>
      <c r="O11" s="98"/>
      <c r="P11" s="98"/>
      <c r="Q11" s="170"/>
      <c r="R11" s="170"/>
      <c r="S11" s="98"/>
      <c r="T11" s="98"/>
      <c r="U11" s="98"/>
      <c r="V11" s="98"/>
      <c r="W11" s="20"/>
      <c r="X11" s="149"/>
      <c r="Y11" s="8"/>
      <c r="Z11" s="8"/>
      <c r="AA11" s="8"/>
      <c r="AB11" s="166"/>
      <c r="AC11" s="8"/>
      <c r="AD11" s="8"/>
      <c r="AE11" s="8"/>
    </row>
    <row r="12" spans="1:31" s="1" customFormat="1" ht="11.25" customHeight="1">
      <c r="A12" s="279"/>
      <c r="B12" s="184" t="s">
        <v>226</v>
      </c>
      <c r="C12" s="184"/>
      <c r="D12" s="184"/>
      <c r="E12" s="279"/>
      <c r="F12" s="555">
        <f>'IS &amp; OCI'!F16</f>
        <v>-45.656999999999982</v>
      </c>
      <c r="G12" s="294"/>
      <c r="H12" s="292">
        <v>46.2</v>
      </c>
      <c r="I12" s="279"/>
      <c r="J12" s="292">
        <f>10.9+F12</f>
        <v>-34.756999999999984</v>
      </c>
      <c r="K12" s="294"/>
      <c r="L12" s="292">
        <v>91.4</v>
      </c>
      <c r="M12" s="295"/>
      <c r="N12" s="292">
        <v>104.2</v>
      </c>
      <c r="O12" s="98"/>
      <c r="P12" s="98"/>
      <c r="Q12" s="170"/>
      <c r="R12" s="170"/>
      <c r="S12" s="98"/>
      <c r="T12" s="98"/>
      <c r="U12" s="98"/>
      <c r="V12" s="98"/>
      <c r="W12" s="20"/>
      <c r="X12" s="149"/>
      <c r="Y12" s="8"/>
      <c r="Z12" s="8"/>
      <c r="AA12" s="8"/>
      <c r="AB12" s="166"/>
      <c r="AC12" s="8"/>
      <c r="AD12" s="8"/>
      <c r="AE12" s="8"/>
    </row>
    <row r="13" spans="1:31" s="1" customFormat="1" ht="11.25" customHeight="1">
      <c r="A13" s="279"/>
      <c r="B13" s="184" t="s">
        <v>99</v>
      </c>
      <c r="C13" s="184"/>
      <c r="D13" s="184"/>
      <c r="E13" s="279"/>
      <c r="F13" s="555">
        <f>'IS &amp; OCI'!F20</f>
        <v>-57.883999999999979</v>
      </c>
      <c r="G13" s="294"/>
      <c r="H13" s="292">
        <v>34.5</v>
      </c>
      <c r="I13" s="279"/>
      <c r="J13" s="292">
        <f>-10+F13</f>
        <v>-67.883999999999986</v>
      </c>
      <c r="K13" s="294"/>
      <c r="L13" s="292">
        <v>47.2</v>
      </c>
      <c r="M13" s="295"/>
      <c r="N13" s="292">
        <v>16.7</v>
      </c>
      <c r="O13" s="98"/>
      <c r="P13" s="98"/>
      <c r="Q13" s="170"/>
      <c r="R13" s="170"/>
      <c r="S13" s="98"/>
      <c r="T13" s="98"/>
      <c r="U13" s="98"/>
      <c r="V13" s="98"/>
      <c r="W13" s="20"/>
      <c r="X13" s="149"/>
      <c r="Y13" s="8"/>
      <c r="Z13" s="8"/>
      <c r="AA13" s="8"/>
      <c r="AB13" s="166"/>
      <c r="AC13" s="8"/>
      <c r="AD13" s="8"/>
      <c r="AE13" s="8"/>
    </row>
    <row r="14" spans="1:31" s="1" customFormat="1" ht="11.25" customHeight="1">
      <c r="A14" s="279"/>
      <c r="B14" s="184" t="s">
        <v>227</v>
      </c>
      <c r="C14" s="184"/>
      <c r="D14" s="184"/>
      <c r="E14" s="279"/>
      <c r="F14" s="555">
        <f>'IS &amp; OCI'!F22</f>
        <v>-63.821999999999981</v>
      </c>
      <c r="G14" s="294"/>
      <c r="H14" s="292">
        <v>29.7</v>
      </c>
      <c r="I14" s="279"/>
      <c r="J14" s="292">
        <f>-19.5+F14</f>
        <v>-83.321999999999974</v>
      </c>
      <c r="K14" s="294"/>
      <c r="L14" s="292">
        <v>34.299999999999997</v>
      </c>
      <c r="M14" s="295"/>
      <c r="N14" s="292">
        <v>-50.9</v>
      </c>
      <c r="O14" s="98"/>
      <c r="P14" s="98"/>
      <c r="Q14" s="170"/>
      <c r="R14" s="170"/>
      <c r="S14" s="98"/>
      <c r="T14" s="98"/>
      <c r="U14" s="98"/>
      <c r="V14" s="98"/>
      <c r="W14" s="20"/>
      <c r="X14" s="149"/>
      <c r="Y14" s="8"/>
      <c r="Z14" s="8"/>
      <c r="AA14" s="8"/>
      <c r="AB14" s="166"/>
      <c r="AC14" s="8"/>
      <c r="AD14" s="8"/>
      <c r="AE14" s="8"/>
    </row>
    <row r="15" spans="1:31" s="1" customFormat="1" ht="11.25" customHeight="1">
      <c r="A15" s="279"/>
      <c r="B15" s="184" t="s">
        <v>228</v>
      </c>
      <c r="C15" s="184"/>
      <c r="D15" s="184"/>
      <c r="E15" s="279"/>
      <c r="F15" s="563">
        <f>F217</f>
        <v>-0.3</v>
      </c>
      <c r="G15" s="515"/>
      <c r="H15" s="514">
        <v>0.14000000000000001</v>
      </c>
      <c r="I15" s="279"/>
      <c r="J15" s="514">
        <f>-0.09+F15</f>
        <v>-0.39</v>
      </c>
      <c r="K15" s="515"/>
      <c r="L15" s="514">
        <v>0.16</v>
      </c>
      <c r="M15" s="516"/>
      <c r="N15" s="514">
        <v>-0.24</v>
      </c>
      <c r="O15" s="98"/>
      <c r="P15" s="98"/>
      <c r="Q15" s="170"/>
      <c r="R15" s="170"/>
      <c r="S15" s="98"/>
      <c r="T15" s="98"/>
      <c r="U15" s="98"/>
      <c r="V15" s="98"/>
      <c r="W15" s="20"/>
      <c r="X15" s="149"/>
      <c r="Y15" s="8"/>
      <c r="Z15" s="8"/>
      <c r="AA15" s="8"/>
      <c r="AB15" s="166"/>
      <c r="AC15" s="8"/>
      <c r="AD15" s="8"/>
      <c r="AE15" s="8"/>
    </row>
    <row r="16" spans="1:31" s="1" customFormat="1" ht="11.25" customHeight="1">
      <c r="A16" s="279"/>
      <c r="B16" s="184" t="s">
        <v>199</v>
      </c>
      <c r="C16" s="184"/>
      <c r="D16" s="184"/>
      <c r="E16" s="279"/>
      <c r="F16" s="555">
        <f>CF!F18</f>
        <v>83.118000000000023</v>
      </c>
      <c r="G16" s="294"/>
      <c r="H16" s="292">
        <v>40.200000000000003</v>
      </c>
      <c r="I16" s="279"/>
      <c r="J16" s="292">
        <f>212.4+F16-0.1</f>
        <v>295.41800000000001</v>
      </c>
      <c r="K16" s="294"/>
      <c r="L16" s="292">
        <v>222.1</v>
      </c>
      <c r="M16" s="295"/>
      <c r="N16" s="292">
        <v>584.29999999999995</v>
      </c>
      <c r="O16" s="98"/>
      <c r="P16" s="98"/>
      <c r="Q16" s="170"/>
      <c r="R16" s="170"/>
      <c r="S16" s="98"/>
      <c r="T16" s="98"/>
      <c r="U16" s="98"/>
      <c r="V16" s="98"/>
      <c r="W16" s="20"/>
      <c r="X16" s="149"/>
      <c r="Y16" s="8"/>
      <c r="Z16" s="8"/>
      <c r="AA16" s="8"/>
      <c r="AB16" s="166"/>
      <c r="AC16" s="8"/>
      <c r="AD16" s="8"/>
      <c r="AE16" s="8"/>
    </row>
    <row r="17" spans="1:31" s="1" customFormat="1" ht="11.25" customHeight="1">
      <c r="A17" s="279"/>
      <c r="B17" s="184" t="s">
        <v>229</v>
      </c>
      <c r="C17" s="184"/>
      <c r="D17" s="184"/>
      <c r="E17" s="279"/>
      <c r="F17" s="555">
        <f>-CF!F19</f>
        <v>73.599999999999994</v>
      </c>
      <c r="G17" s="294"/>
      <c r="H17" s="292">
        <v>99.6</v>
      </c>
      <c r="I17" s="279"/>
      <c r="J17" s="292">
        <f>64+F17</f>
        <v>137.6</v>
      </c>
      <c r="K17" s="294"/>
      <c r="L17" s="292">
        <v>215.8</v>
      </c>
      <c r="M17" s="295"/>
      <c r="N17" s="292">
        <v>344.2</v>
      </c>
      <c r="O17" s="98"/>
      <c r="P17" s="98"/>
      <c r="Q17" s="170"/>
      <c r="R17" s="170"/>
      <c r="S17" s="98"/>
      <c r="T17" s="98"/>
      <c r="U17" s="98"/>
      <c r="V17" s="98"/>
      <c r="W17" s="20"/>
      <c r="X17" s="149"/>
      <c r="Y17" s="8"/>
      <c r="Z17" s="8"/>
      <c r="AA17" s="8"/>
      <c r="AB17" s="166"/>
      <c r="AC17" s="8"/>
      <c r="AD17" s="8"/>
      <c r="AE17" s="8"/>
    </row>
    <row r="18" spans="1:31" s="1" customFormat="1" ht="11.25" customHeight="1">
      <c r="A18" s="279"/>
      <c r="B18" s="184" t="s">
        <v>230</v>
      </c>
      <c r="C18" s="184"/>
      <c r="D18" s="184"/>
      <c r="E18" s="279"/>
      <c r="F18" s="555">
        <f>F133</f>
        <v>63.3</v>
      </c>
      <c r="G18" s="294"/>
      <c r="H18" s="292">
        <v>149.4</v>
      </c>
      <c r="I18" s="279"/>
      <c r="J18" s="292">
        <f>41.5+F18</f>
        <v>104.8</v>
      </c>
      <c r="K18" s="294"/>
      <c r="L18" s="292">
        <v>281.3</v>
      </c>
      <c r="M18" s="295"/>
      <c r="N18" s="292">
        <v>371.3</v>
      </c>
      <c r="O18" s="98"/>
      <c r="P18" s="98"/>
      <c r="Q18" s="170"/>
      <c r="R18" s="170"/>
      <c r="S18" s="98"/>
      <c r="T18" s="98"/>
      <c r="U18" s="98"/>
      <c r="V18" s="98"/>
      <c r="W18" s="20"/>
      <c r="X18" s="149"/>
      <c r="Y18" s="8"/>
      <c r="Z18" s="8"/>
      <c r="AA18" s="8"/>
      <c r="AB18" s="166"/>
      <c r="AC18" s="8"/>
      <c r="AD18" s="8"/>
      <c r="AE18" s="8"/>
    </row>
    <row r="19" spans="1:31" s="1" customFormat="1" ht="11.25" customHeight="1">
      <c r="A19" s="279"/>
      <c r="B19" s="184" t="s">
        <v>231</v>
      </c>
      <c r="C19" s="184"/>
      <c r="D19" s="184"/>
      <c r="E19" s="279"/>
      <c r="F19" s="292">
        <f>BS!G21</f>
        <v>3297.386</v>
      </c>
      <c r="G19" s="294"/>
      <c r="H19" s="292">
        <v>3665.7</v>
      </c>
      <c r="I19" s="279"/>
      <c r="J19" s="292">
        <f>F19</f>
        <v>3297.386</v>
      </c>
      <c r="K19" s="294"/>
      <c r="L19" s="292">
        <v>3665.7</v>
      </c>
      <c r="M19" s="295"/>
      <c r="N19" s="292">
        <v>3563</v>
      </c>
      <c r="O19" s="98"/>
      <c r="P19" s="98"/>
      <c r="Q19" s="170"/>
      <c r="R19" s="170"/>
      <c r="S19" s="98"/>
      <c r="T19" s="98"/>
      <c r="U19" s="98"/>
      <c r="V19" s="98"/>
      <c r="W19" s="20"/>
      <c r="X19" s="149"/>
      <c r="Y19" s="8"/>
      <c r="Z19" s="8"/>
      <c r="AA19" s="8"/>
      <c r="AB19" s="166"/>
      <c r="AC19" s="8"/>
      <c r="AD19" s="8"/>
      <c r="AE19" s="8"/>
    </row>
    <row r="20" spans="1:31" s="1" customFormat="1" ht="11.25" customHeight="1">
      <c r="A20" s="279"/>
      <c r="B20" s="184" t="s">
        <v>2</v>
      </c>
      <c r="C20" s="184"/>
      <c r="D20" s="184"/>
      <c r="E20" s="279"/>
      <c r="F20" s="292">
        <f>BS!G7</f>
        <v>57.58</v>
      </c>
      <c r="G20" s="294"/>
      <c r="H20" s="292">
        <v>42.9</v>
      </c>
      <c r="I20" s="279"/>
      <c r="J20" s="292">
        <f>F20</f>
        <v>57.58</v>
      </c>
      <c r="K20" s="294"/>
      <c r="L20" s="292">
        <v>42.9</v>
      </c>
      <c r="M20" s="295"/>
      <c r="N20" s="292">
        <v>54.7</v>
      </c>
      <c r="O20" s="98"/>
      <c r="P20" s="98"/>
      <c r="Q20" s="170"/>
      <c r="R20" s="170"/>
      <c r="S20" s="98"/>
      <c r="T20" s="98"/>
      <c r="U20" s="98"/>
      <c r="V20" s="98"/>
      <c r="W20" s="20"/>
      <c r="X20" s="149"/>
      <c r="Y20" s="8"/>
      <c r="Z20" s="8"/>
      <c r="AA20" s="8"/>
      <c r="AB20" s="166"/>
      <c r="AC20" s="8"/>
      <c r="AD20" s="8"/>
      <c r="AE20" s="8"/>
    </row>
    <row r="21" spans="1:31" s="1" customFormat="1" ht="11.25" customHeight="1">
      <c r="A21" s="286"/>
      <c r="B21" s="186" t="s">
        <v>232</v>
      </c>
      <c r="C21" s="186"/>
      <c r="D21" s="186"/>
      <c r="E21" s="286"/>
      <c r="F21" s="297">
        <f>-F208</f>
        <v>994.96399999999994</v>
      </c>
      <c r="G21" s="518"/>
      <c r="H21" s="297">
        <v>1091.5</v>
      </c>
      <c r="I21" s="286"/>
      <c r="J21" s="297">
        <f>F21</f>
        <v>994.96399999999994</v>
      </c>
      <c r="K21" s="518"/>
      <c r="L21" s="297">
        <v>1091.5</v>
      </c>
      <c r="M21" s="297"/>
      <c r="N21" s="297">
        <v>1048</v>
      </c>
      <c r="O21" s="98"/>
      <c r="P21" s="98"/>
      <c r="Q21" s="170"/>
      <c r="R21" s="170"/>
      <c r="S21" s="98"/>
      <c r="T21" s="98"/>
      <c r="U21" s="98"/>
      <c r="V21" s="98"/>
      <c r="W21" s="20"/>
      <c r="X21" s="149"/>
      <c r="Y21" s="8"/>
      <c r="Z21" s="8"/>
      <c r="AA21" s="8"/>
      <c r="AB21" s="166"/>
      <c r="AC21" s="8"/>
      <c r="AD21" s="8"/>
      <c r="AE21" s="8"/>
    </row>
    <row r="22" spans="1:31" s="7" customFormat="1" ht="11.25" customHeight="1">
      <c r="A22" s="509"/>
      <c r="B22" s="509"/>
      <c r="C22" s="509"/>
      <c r="D22" s="509"/>
      <c r="E22" s="509"/>
      <c r="F22" s="510"/>
      <c r="G22" s="510"/>
      <c r="H22" s="511"/>
      <c r="I22" s="509"/>
      <c r="J22" s="510"/>
      <c r="K22" s="510"/>
      <c r="L22" s="511"/>
      <c r="M22" s="511"/>
      <c r="N22" s="511"/>
      <c r="O22" s="98"/>
      <c r="P22" s="98"/>
      <c r="Q22" s="170"/>
      <c r="R22" s="170"/>
      <c r="S22" s="98"/>
      <c r="T22" s="98"/>
      <c r="U22" s="98"/>
      <c r="V22" s="98"/>
      <c r="W22" s="20"/>
      <c r="X22" s="149"/>
      <c r="Y22" s="512"/>
      <c r="Z22" s="512"/>
      <c r="AA22" s="512"/>
      <c r="AB22" s="513"/>
      <c r="AC22" s="512"/>
      <c r="AD22" s="512"/>
      <c r="AE22" s="512"/>
    </row>
    <row r="23" spans="1:31" s="46" customFormat="1" ht="12.75" customHeight="1">
      <c r="A23" s="275"/>
      <c r="B23" s="276"/>
      <c r="C23" s="276"/>
      <c r="D23" s="276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2"/>
      <c r="P23" s="271"/>
      <c r="Q23" s="273"/>
      <c r="R23" s="274"/>
      <c r="S23" s="94"/>
      <c r="T23" s="94"/>
      <c r="U23" s="94"/>
      <c r="V23" s="94"/>
      <c r="W23" s="94"/>
      <c r="X23" s="93"/>
    </row>
    <row r="24" spans="1:31" s="46" customFormat="1" ht="15" customHeight="1">
      <c r="A24" s="270" t="s">
        <v>208</v>
      </c>
      <c r="B24" s="276"/>
      <c r="C24" s="276"/>
      <c r="D24" s="276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2"/>
      <c r="P24" s="271"/>
      <c r="Q24" s="273"/>
      <c r="R24" s="274"/>
      <c r="S24" s="94"/>
      <c r="T24" s="94"/>
      <c r="U24" s="94"/>
      <c r="V24" s="94"/>
      <c r="W24" s="94"/>
      <c r="X24" s="93"/>
    </row>
    <row r="25" spans="1:31" s="46" customFormat="1" ht="11.45" customHeight="1">
      <c r="A25" s="213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2"/>
      <c r="P25" s="271"/>
      <c r="Q25" s="273"/>
      <c r="R25" s="274"/>
      <c r="S25" s="94"/>
      <c r="T25" s="94"/>
      <c r="U25" s="94"/>
      <c r="V25" s="94"/>
      <c r="W25" s="94"/>
      <c r="X25" s="93"/>
    </row>
    <row r="26" spans="1:31" s="66" customFormat="1" ht="11.45" customHeight="1" thickBot="1">
      <c r="A26" s="277" t="s">
        <v>149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184"/>
      <c r="O26" s="184"/>
      <c r="P26" s="184"/>
      <c r="Q26" s="278"/>
      <c r="R26" s="185"/>
      <c r="S26" s="54"/>
    </row>
    <row r="27" spans="1:31" s="89" customFormat="1" ht="11.45" customHeight="1">
      <c r="A27" s="279"/>
      <c r="B27" s="279"/>
      <c r="C27" s="279"/>
      <c r="D27" s="279"/>
      <c r="E27" s="279"/>
      <c r="F27" s="574" t="s">
        <v>6</v>
      </c>
      <c r="G27" s="574"/>
      <c r="H27" s="574"/>
      <c r="I27" s="279"/>
      <c r="J27" s="574" t="s">
        <v>239</v>
      </c>
      <c r="K27" s="574"/>
      <c r="L27" s="574"/>
      <c r="M27" s="280"/>
      <c r="N27" s="281" t="s">
        <v>21</v>
      </c>
      <c r="O27" s="282"/>
      <c r="P27" s="282"/>
      <c r="Q27" s="279"/>
      <c r="R27" s="283"/>
    </row>
    <row r="28" spans="1:31" s="89" customFormat="1" ht="11.45" customHeight="1">
      <c r="A28" s="279"/>
      <c r="B28" s="279"/>
      <c r="C28" s="279"/>
      <c r="D28" s="279"/>
      <c r="E28" s="279"/>
      <c r="F28" s="573" t="s">
        <v>238</v>
      </c>
      <c r="G28" s="573"/>
      <c r="H28" s="573"/>
      <c r="I28" s="279"/>
      <c r="J28" s="573" t="s">
        <v>238</v>
      </c>
      <c r="K28" s="573"/>
      <c r="L28" s="573"/>
      <c r="M28" s="280"/>
      <c r="N28" s="284" t="s">
        <v>1</v>
      </c>
      <c r="O28" s="282"/>
      <c r="P28" s="282"/>
      <c r="Q28" s="279"/>
      <c r="R28" s="283"/>
    </row>
    <row r="29" spans="1:31" s="89" customFormat="1" ht="11.45" customHeight="1">
      <c r="A29" s="285" t="s">
        <v>113</v>
      </c>
      <c r="B29" s="286"/>
      <c r="C29" s="286"/>
      <c r="D29" s="286"/>
      <c r="E29" s="279"/>
      <c r="F29" s="416">
        <v>2015</v>
      </c>
      <c r="G29" s="287"/>
      <c r="H29" s="288">
        <v>2014</v>
      </c>
      <c r="I29" s="279"/>
      <c r="J29" s="416">
        <v>2015</v>
      </c>
      <c r="K29" s="287"/>
      <c r="L29" s="288">
        <v>2014</v>
      </c>
      <c r="M29" s="289"/>
      <c r="N29" s="290">
        <v>2014</v>
      </c>
      <c r="O29" s="279"/>
      <c r="P29" s="283"/>
      <c r="Q29" s="283"/>
      <c r="R29" s="283"/>
    </row>
    <row r="30" spans="1:31" s="89" customFormat="1" ht="11.45" customHeight="1">
      <c r="A30" s="283" t="s">
        <v>0</v>
      </c>
      <c r="B30" s="185" t="s">
        <v>83</v>
      </c>
      <c r="C30" s="185"/>
      <c r="D30" s="185"/>
      <c r="E30" s="279"/>
      <c r="F30" s="214" t="s">
        <v>0</v>
      </c>
      <c r="G30" s="214"/>
      <c r="H30" s="214" t="s">
        <v>0</v>
      </c>
      <c r="I30" s="279"/>
      <c r="J30" s="214" t="s">
        <v>0</v>
      </c>
      <c r="K30" s="214"/>
      <c r="L30" s="214" t="s">
        <v>0</v>
      </c>
      <c r="M30" s="214"/>
      <c r="N30" s="214" t="s">
        <v>0</v>
      </c>
      <c r="O30" s="279"/>
      <c r="P30" s="283"/>
      <c r="Q30" s="283"/>
      <c r="R30" s="283"/>
    </row>
    <row r="31" spans="1:31" s="89" customFormat="1" ht="11.45" customHeight="1">
      <c r="A31" s="283"/>
      <c r="B31" s="184" t="s">
        <v>82</v>
      </c>
      <c r="C31" s="184"/>
      <c r="D31" s="184"/>
      <c r="E31" s="279"/>
      <c r="F31" s="292">
        <v>84.397000000000006</v>
      </c>
      <c r="G31" s="291"/>
      <c r="H31" s="292">
        <v>171.5</v>
      </c>
      <c r="I31" s="279"/>
      <c r="J31" s="292">
        <f>68.8+F31</f>
        <v>153.197</v>
      </c>
      <c r="K31" s="291"/>
      <c r="L31" s="292">
        <v>287.39999999999998</v>
      </c>
      <c r="M31" s="292"/>
      <c r="N31" s="292">
        <v>697.81899999999996</v>
      </c>
      <c r="O31" s="279"/>
      <c r="P31" s="283"/>
      <c r="Q31" s="283"/>
      <c r="R31" s="125"/>
      <c r="S31" s="125"/>
      <c r="T31" s="87"/>
      <c r="U31" s="92"/>
      <c r="V31" s="90"/>
      <c r="W31" s="83"/>
    </row>
    <row r="32" spans="1:31" s="89" customFormat="1" ht="11.45" customHeight="1">
      <c r="A32" s="283"/>
      <c r="B32" s="185" t="s">
        <v>81</v>
      </c>
      <c r="C32" s="185"/>
      <c r="D32" s="185"/>
      <c r="E32" s="279"/>
      <c r="F32" s="295">
        <v>112.03400000000001</v>
      </c>
      <c r="G32" s="294"/>
      <c r="H32" s="295">
        <v>74.8</v>
      </c>
      <c r="I32" s="279"/>
      <c r="J32" s="295">
        <f>86.6+F32</f>
        <v>198.63400000000001</v>
      </c>
      <c r="K32" s="294"/>
      <c r="L32" s="295">
        <v>149</v>
      </c>
      <c r="M32" s="295"/>
      <c r="N32" s="295">
        <v>290.709</v>
      </c>
      <c r="O32" s="279"/>
      <c r="P32" s="283"/>
      <c r="Q32" s="283"/>
      <c r="R32" s="125"/>
      <c r="S32" s="125"/>
      <c r="T32" s="87"/>
      <c r="U32" s="92"/>
      <c r="V32" s="90"/>
      <c r="W32" s="83"/>
    </row>
    <row r="33" spans="1:27" s="89" customFormat="1" ht="11.45" customHeight="1">
      <c r="A33" s="279"/>
      <c r="B33" s="184" t="s">
        <v>80</v>
      </c>
      <c r="C33" s="184"/>
      <c r="D33" s="184"/>
      <c r="E33" s="279"/>
      <c r="F33" s="295">
        <v>33.493000000000002</v>
      </c>
      <c r="G33" s="294"/>
      <c r="H33" s="295">
        <v>60.3</v>
      </c>
      <c r="I33" s="279"/>
      <c r="J33" s="295">
        <f>56.7+F33</f>
        <v>90.193000000000012</v>
      </c>
      <c r="K33" s="294"/>
      <c r="L33" s="295">
        <v>125.1</v>
      </c>
      <c r="M33" s="295"/>
      <c r="N33" s="295">
        <v>309.02199999999999</v>
      </c>
      <c r="O33" s="279"/>
      <c r="P33" s="283"/>
      <c r="Q33" s="283"/>
      <c r="R33" s="125"/>
      <c r="S33" s="125"/>
      <c r="T33" s="87"/>
      <c r="U33" s="92"/>
      <c r="V33" s="90"/>
      <c r="W33" s="83"/>
    </row>
    <row r="34" spans="1:27" s="89" customFormat="1" ht="11.45" customHeight="1">
      <c r="A34" s="279"/>
      <c r="B34" s="184" t="s">
        <v>134</v>
      </c>
      <c r="C34" s="184"/>
      <c r="D34" s="184"/>
      <c r="E34" s="279"/>
      <c r="F34" s="295">
        <f>11.016+12.449</f>
        <v>23.465</v>
      </c>
      <c r="G34" s="294"/>
      <c r="H34" s="295">
        <v>24.3</v>
      </c>
      <c r="I34" s="279"/>
      <c r="J34" s="295">
        <f>30.3+F34</f>
        <v>53.765000000000001</v>
      </c>
      <c r="K34" s="294"/>
      <c r="L34" s="295">
        <v>52.3</v>
      </c>
      <c r="M34" s="295"/>
      <c r="N34" s="295">
        <v>119.15900000000001</v>
      </c>
      <c r="O34" s="279"/>
      <c r="P34" s="283"/>
      <c r="Q34" s="283"/>
      <c r="R34" s="125"/>
      <c r="S34" s="125"/>
      <c r="T34" s="87"/>
      <c r="U34" s="92"/>
      <c r="V34" s="90"/>
      <c r="W34" s="83"/>
    </row>
    <row r="35" spans="1:27" s="89" customFormat="1" ht="11.45" customHeight="1">
      <c r="A35" s="286"/>
      <c r="B35" s="186" t="s">
        <v>79</v>
      </c>
      <c r="C35" s="186"/>
      <c r="D35" s="186"/>
      <c r="E35" s="279"/>
      <c r="F35" s="297">
        <v>2.4279999999999999</v>
      </c>
      <c r="G35" s="294"/>
      <c r="H35" s="297">
        <v>6.1</v>
      </c>
      <c r="I35" s="279"/>
      <c r="J35" s="297">
        <f>8.7+F35</f>
        <v>11.128</v>
      </c>
      <c r="K35" s="294"/>
      <c r="L35" s="297">
        <v>15.7</v>
      </c>
      <c r="M35" s="295"/>
      <c r="N35" s="297">
        <v>37.057000000000002</v>
      </c>
      <c r="O35" s="279"/>
      <c r="P35" s="283"/>
      <c r="Q35" s="283"/>
      <c r="R35" s="125"/>
      <c r="S35" s="125"/>
      <c r="T35" s="87"/>
      <c r="U35" s="92"/>
      <c r="V35" s="90"/>
    </row>
    <row r="36" spans="1:27" s="449" customFormat="1" ht="11.45" customHeight="1">
      <c r="A36" s="442"/>
      <c r="B36" s="431" t="s">
        <v>200</v>
      </c>
      <c r="C36" s="431"/>
      <c r="D36" s="431"/>
      <c r="E36" s="443"/>
      <c r="F36" s="298">
        <f>SUM(F31:F35)</f>
        <v>255.81700000000001</v>
      </c>
      <c r="G36" s="444"/>
      <c r="H36" s="298">
        <f>SUM(H31:H35)</f>
        <v>337.00000000000006</v>
      </c>
      <c r="I36" s="443"/>
      <c r="J36" s="298">
        <f>SUM(J31:J35)</f>
        <v>506.91699999999997</v>
      </c>
      <c r="K36" s="444"/>
      <c r="L36" s="298">
        <f>SUM(L31:L35)</f>
        <v>629.5</v>
      </c>
      <c r="M36" s="299"/>
      <c r="N36" s="298">
        <f>SUM(N31:N35)</f>
        <v>1453.7660000000001</v>
      </c>
      <c r="O36" s="443"/>
      <c r="P36" s="443"/>
      <c r="Q36" s="443"/>
      <c r="R36" s="520"/>
      <c r="S36" s="445"/>
      <c r="T36" s="165"/>
      <c r="U36" s="446"/>
      <c r="V36" s="447"/>
      <c r="W36" s="448"/>
    </row>
    <row r="37" spans="1:27" s="89" customFormat="1" ht="11.45" customHeight="1">
      <c r="A37" s="279"/>
      <c r="B37" s="279"/>
      <c r="C37" s="279"/>
      <c r="D37" s="279"/>
      <c r="E37" s="279"/>
      <c r="F37" s="300"/>
      <c r="G37" s="301"/>
      <c r="H37" s="302"/>
      <c r="I37" s="279"/>
      <c r="J37" s="300"/>
      <c r="K37" s="301"/>
      <c r="L37" s="302"/>
      <c r="M37" s="302"/>
      <c r="N37" s="302"/>
      <c r="O37" s="302"/>
      <c r="P37" s="283"/>
      <c r="Q37" s="302"/>
      <c r="R37" s="302"/>
      <c r="S37" s="91"/>
      <c r="T37" s="105"/>
      <c r="W37" s="83"/>
    </row>
    <row r="38" spans="1:27" s="89" customFormat="1" ht="11.45" customHeight="1" thickBot="1">
      <c r="A38" s="277" t="s">
        <v>179</v>
      </c>
      <c r="B38" s="277"/>
      <c r="C38" s="277"/>
      <c r="D38" s="277"/>
      <c r="E38" s="277"/>
      <c r="F38" s="303"/>
      <c r="G38" s="277"/>
      <c r="H38" s="277"/>
      <c r="I38" s="277"/>
      <c r="J38" s="303"/>
      <c r="K38" s="277"/>
      <c r="L38" s="277"/>
      <c r="M38" s="277"/>
      <c r="N38" s="184"/>
      <c r="O38" s="184"/>
      <c r="P38" s="184"/>
      <c r="Q38" s="278"/>
      <c r="R38" s="185"/>
      <c r="S38" s="54"/>
      <c r="T38" s="105"/>
      <c r="W38" s="83"/>
    </row>
    <row r="39" spans="1:27" s="89" customFormat="1" ht="11.45" customHeight="1">
      <c r="A39" s="279"/>
      <c r="B39" s="279"/>
      <c r="C39" s="279"/>
      <c r="D39" s="279"/>
      <c r="E39" s="279"/>
      <c r="F39" s="578" t="s">
        <v>6</v>
      </c>
      <c r="G39" s="578"/>
      <c r="H39" s="578"/>
      <c r="I39" s="279"/>
      <c r="J39" s="574" t="s">
        <v>239</v>
      </c>
      <c r="K39" s="574"/>
      <c r="L39" s="574"/>
      <c r="M39" s="280"/>
      <c r="N39" s="281" t="s">
        <v>21</v>
      </c>
      <c r="O39" s="282"/>
      <c r="P39" s="282"/>
      <c r="Q39" s="279"/>
      <c r="R39" s="283"/>
    </row>
    <row r="40" spans="1:27" s="89" customFormat="1" ht="11.45" customHeight="1">
      <c r="A40" s="279"/>
      <c r="B40" s="279"/>
      <c r="C40" s="279"/>
      <c r="D40" s="279"/>
      <c r="E40" s="279"/>
      <c r="F40" s="573" t="s">
        <v>238</v>
      </c>
      <c r="G40" s="573"/>
      <c r="H40" s="573"/>
      <c r="I40" s="279"/>
      <c r="J40" s="573" t="s">
        <v>238</v>
      </c>
      <c r="K40" s="573"/>
      <c r="L40" s="573"/>
      <c r="M40" s="280"/>
      <c r="N40" s="284" t="s">
        <v>1</v>
      </c>
      <c r="O40" s="282"/>
      <c r="P40" s="282"/>
      <c r="Q40" s="279"/>
      <c r="R40" s="283"/>
    </row>
    <row r="41" spans="1:27" s="89" customFormat="1" ht="11.45" customHeight="1">
      <c r="A41" s="285" t="s">
        <v>0</v>
      </c>
      <c r="B41" s="286"/>
      <c r="C41" s="286"/>
      <c r="D41" s="286"/>
      <c r="E41" s="279"/>
      <c r="F41" s="416">
        <v>2015</v>
      </c>
      <c r="G41" s="287"/>
      <c r="H41" s="288">
        <v>2014</v>
      </c>
      <c r="I41" s="279"/>
      <c r="J41" s="416">
        <v>2015</v>
      </c>
      <c r="K41" s="287"/>
      <c r="L41" s="288">
        <v>2014</v>
      </c>
      <c r="M41" s="289"/>
      <c r="N41" s="290">
        <v>2014</v>
      </c>
      <c r="O41" s="279"/>
      <c r="P41" s="283"/>
      <c r="Q41" s="283"/>
      <c r="R41" s="283"/>
      <c r="T41" s="105"/>
      <c r="W41" s="83"/>
    </row>
    <row r="42" spans="1:27" s="46" customFormat="1" ht="11.45" customHeight="1">
      <c r="A42" s="283" t="s">
        <v>0</v>
      </c>
      <c r="B42" s="185" t="s">
        <v>180</v>
      </c>
      <c r="C42" s="185"/>
      <c r="D42" s="185"/>
      <c r="E42" s="279"/>
      <c r="F42" s="528">
        <v>0.35</v>
      </c>
      <c r="G42" s="529"/>
      <c r="H42" s="530">
        <v>0.48</v>
      </c>
      <c r="I42" s="531"/>
      <c r="J42" s="528">
        <v>0.32</v>
      </c>
      <c r="K42" s="529"/>
      <c r="L42" s="530">
        <v>0.42</v>
      </c>
      <c r="M42" s="304"/>
      <c r="N42" s="304">
        <v>0.51</v>
      </c>
      <c r="O42" s="279"/>
      <c r="P42" s="283"/>
      <c r="Q42" s="283"/>
      <c r="R42" s="283"/>
      <c r="S42" s="89"/>
      <c r="T42" s="106"/>
      <c r="U42" s="68"/>
      <c r="V42" s="68"/>
      <c r="W42" s="62"/>
      <c r="X42" s="62"/>
      <c r="Y42" s="62"/>
      <c r="Z42" s="45"/>
      <c r="AA42" s="45"/>
    </row>
    <row r="43" spans="1:27" s="66" customFormat="1" ht="11.45" customHeight="1">
      <c r="A43" s="283"/>
      <c r="B43" s="184" t="s">
        <v>181</v>
      </c>
      <c r="C43" s="184"/>
      <c r="D43" s="184"/>
      <c r="E43" s="279"/>
      <c r="F43" s="528">
        <v>0.42</v>
      </c>
      <c r="G43" s="532"/>
      <c r="H43" s="528">
        <v>0.37</v>
      </c>
      <c r="I43" s="531"/>
      <c r="J43" s="528">
        <v>0.37</v>
      </c>
      <c r="K43" s="532"/>
      <c r="L43" s="528">
        <v>0.42</v>
      </c>
      <c r="M43" s="305"/>
      <c r="N43" s="305">
        <v>0.31</v>
      </c>
      <c r="O43" s="279"/>
      <c r="P43" s="283"/>
      <c r="Q43" s="283"/>
      <c r="R43" s="293"/>
      <c r="S43" s="125"/>
      <c r="T43" s="110"/>
      <c r="U43" s="52"/>
      <c r="X43" s="52"/>
    </row>
    <row r="44" spans="1:27" s="66" customFormat="1" ht="11.45" customHeight="1">
      <c r="A44" s="283"/>
      <c r="B44" s="185" t="s">
        <v>182</v>
      </c>
      <c r="C44" s="185"/>
      <c r="D44" s="185"/>
      <c r="E44" s="279"/>
      <c r="F44" s="533">
        <v>0.13</v>
      </c>
      <c r="G44" s="534"/>
      <c r="H44" s="533">
        <v>0.08</v>
      </c>
      <c r="I44" s="531"/>
      <c r="J44" s="533">
        <v>0.13</v>
      </c>
      <c r="K44" s="534"/>
      <c r="L44" s="533">
        <v>0.11</v>
      </c>
      <c r="M44" s="306"/>
      <c r="N44" s="306">
        <v>0.12</v>
      </c>
      <c r="O44" s="279"/>
      <c r="P44" s="283"/>
      <c r="Q44" s="283"/>
      <c r="R44" s="296"/>
      <c r="S44" s="125"/>
      <c r="T44" s="107"/>
      <c r="U44" s="64"/>
      <c r="X44" s="52"/>
    </row>
    <row r="45" spans="1:27" s="66" customFormat="1" ht="11.45" customHeight="1">
      <c r="A45" s="279"/>
      <c r="B45" s="184" t="s">
        <v>183</v>
      </c>
      <c r="C45" s="184"/>
      <c r="D45" s="184"/>
      <c r="E45" s="279"/>
      <c r="F45" s="533">
        <v>0</v>
      </c>
      <c r="G45" s="534"/>
      <c r="H45" s="533">
        <v>7.0000000000000007E-2</v>
      </c>
      <c r="I45" s="531"/>
      <c r="J45" s="533">
        <v>0.03</v>
      </c>
      <c r="K45" s="534"/>
      <c r="L45" s="533">
        <v>0.06</v>
      </c>
      <c r="M45" s="306"/>
      <c r="N45" s="306">
        <v>0.05</v>
      </c>
      <c r="O45" s="279"/>
      <c r="P45" s="283"/>
      <c r="Q45" s="283"/>
      <c r="R45" s="296"/>
      <c r="S45" s="125"/>
      <c r="T45" s="107"/>
      <c r="U45" s="64"/>
      <c r="X45" s="54"/>
    </row>
    <row r="46" spans="1:27" s="66" customFormat="1" ht="11.45" customHeight="1">
      <c r="A46" s="286"/>
      <c r="B46" s="186" t="s">
        <v>184</v>
      </c>
      <c r="C46" s="186"/>
      <c r="D46" s="186"/>
      <c r="E46" s="279"/>
      <c r="F46" s="535">
        <v>0.1</v>
      </c>
      <c r="G46" s="534"/>
      <c r="H46" s="535">
        <v>0</v>
      </c>
      <c r="I46" s="531"/>
      <c r="J46" s="535">
        <v>0.15</v>
      </c>
      <c r="K46" s="534"/>
      <c r="L46" s="535">
        <v>0</v>
      </c>
      <c r="M46" s="306"/>
      <c r="N46" s="307">
        <v>0.01</v>
      </c>
      <c r="O46" s="279"/>
      <c r="P46" s="283"/>
      <c r="Q46" s="283"/>
      <c r="R46" s="296"/>
      <c r="S46" s="125"/>
      <c r="T46" s="88"/>
      <c r="V46" s="86"/>
      <c r="W46" s="54"/>
    </row>
    <row r="47" spans="1:27" s="66" customFormat="1" ht="11.45" customHeight="1">
      <c r="A47" s="279"/>
      <c r="B47" s="279"/>
      <c r="C47" s="279"/>
      <c r="D47" s="279"/>
      <c r="E47" s="279"/>
      <c r="F47" s="300"/>
      <c r="G47" s="301"/>
      <c r="H47" s="302"/>
      <c r="I47" s="279"/>
      <c r="J47" s="300"/>
      <c r="K47" s="301"/>
      <c r="L47" s="302"/>
      <c r="M47" s="302"/>
      <c r="N47" s="302"/>
      <c r="O47" s="302"/>
      <c r="P47" s="283"/>
      <c r="Q47" s="302"/>
      <c r="R47" s="302"/>
      <c r="S47" s="91"/>
      <c r="T47" s="59"/>
      <c r="U47" s="87"/>
      <c r="V47" s="86"/>
      <c r="W47" s="54"/>
    </row>
    <row r="48" spans="1:27" s="66" customFormat="1" ht="11.45" customHeight="1">
      <c r="A48" s="279"/>
      <c r="B48" s="279"/>
      <c r="C48" s="279"/>
      <c r="D48" s="279"/>
      <c r="E48" s="279"/>
      <c r="F48" s="300"/>
      <c r="G48" s="301"/>
      <c r="H48" s="302"/>
      <c r="I48" s="279"/>
      <c r="J48" s="300"/>
      <c r="K48" s="301"/>
      <c r="L48" s="302"/>
      <c r="M48" s="302"/>
      <c r="N48" s="302"/>
      <c r="O48" s="302"/>
      <c r="P48" s="283"/>
      <c r="Q48" s="302"/>
      <c r="R48" s="302"/>
      <c r="S48" s="91"/>
      <c r="T48" s="174"/>
      <c r="V48" s="86"/>
      <c r="W48" s="83"/>
    </row>
    <row r="49" spans="1:24" s="46" customFormat="1" ht="15" customHeight="1">
      <c r="A49" s="270" t="s">
        <v>209</v>
      </c>
      <c r="B49" s="276"/>
      <c r="C49" s="276"/>
      <c r="D49" s="276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2"/>
      <c r="P49" s="271"/>
      <c r="Q49" s="273"/>
      <c r="R49" s="274"/>
      <c r="S49" s="94"/>
      <c r="T49" s="94"/>
      <c r="U49" s="94"/>
      <c r="V49" s="94"/>
      <c r="W49" s="94"/>
      <c r="X49" s="93"/>
    </row>
    <row r="50" spans="1:24" s="46" customFormat="1" ht="11.45" customHeight="1" thickBot="1">
      <c r="A50" s="277"/>
      <c r="B50" s="277"/>
      <c r="C50" s="277"/>
      <c r="D50" s="277"/>
      <c r="E50" s="277"/>
      <c r="F50" s="303"/>
      <c r="G50" s="277"/>
      <c r="H50" s="277"/>
      <c r="I50" s="277"/>
      <c r="J50" s="303"/>
      <c r="K50" s="277"/>
      <c r="L50" s="277"/>
      <c r="M50" s="277"/>
      <c r="N50" s="308"/>
      <c r="O50" s="309"/>
      <c r="P50" s="213"/>
      <c r="Q50" s="310"/>
      <c r="R50" s="310"/>
      <c r="S50" s="68"/>
      <c r="T50" s="84"/>
      <c r="U50" s="84"/>
      <c r="V50" s="84"/>
      <c r="W50" s="84"/>
      <c r="X50" s="54"/>
    </row>
    <row r="51" spans="1:24" s="89" customFormat="1" ht="11.45" customHeight="1">
      <c r="A51" s="279"/>
      <c r="B51" s="279"/>
      <c r="C51" s="279"/>
      <c r="D51" s="279"/>
      <c r="E51" s="279"/>
      <c r="F51" s="578" t="s">
        <v>6</v>
      </c>
      <c r="G51" s="578"/>
      <c r="H51" s="578"/>
      <c r="I51" s="279"/>
      <c r="J51" s="574" t="s">
        <v>239</v>
      </c>
      <c r="K51" s="574"/>
      <c r="L51" s="574"/>
      <c r="M51" s="450"/>
      <c r="N51" s="281" t="s">
        <v>21</v>
      </c>
      <c r="O51" s="282"/>
      <c r="P51" s="282"/>
      <c r="Q51" s="279"/>
      <c r="R51" s="283"/>
    </row>
    <row r="52" spans="1:24" s="89" customFormat="1" ht="11.45" customHeight="1">
      <c r="A52" s="279"/>
      <c r="B52" s="279"/>
      <c r="C52" s="279"/>
      <c r="D52" s="279"/>
      <c r="E52" s="279"/>
      <c r="F52" s="573" t="s">
        <v>238</v>
      </c>
      <c r="G52" s="573"/>
      <c r="H52" s="573"/>
      <c r="I52" s="279"/>
      <c r="J52" s="573" t="s">
        <v>238</v>
      </c>
      <c r="K52" s="573"/>
      <c r="L52" s="573"/>
      <c r="M52" s="450"/>
      <c r="N52" s="284" t="s">
        <v>1</v>
      </c>
      <c r="O52" s="282"/>
      <c r="P52" s="282"/>
      <c r="Q52" s="279"/>
      <c r="R52" s="283"/>
    </row>
    <row r="53" spans="1:24" s="46" customFormat="1" ht="11.45" customHeight="1">
      <c r="A53" s="311" t="s">
        <v>113</v>
      </c>
      <c r="B53" s="312"/>
      <c r="C53" s="312"/>
      <c r="D53" s="312" t="s">
        <v>0</v>
      </c>
      <c r="E53" s="239"/>
      <c r="F53" s="417">
        <v>2015</v>
      </c>
      <c r="G53" s="242"/>
      <c r="H53" s="417">
        <v>2014</v>
      </c>
      <c r="I53" s="239"/>
      <c r="J53" s="417">
        <v>2015</v>
      </c>
      <c r="K53" s="242"/>
      <c r="L53" s="417">
        <v>2014</v>
      </c>
      <c r="M53" s="239"/>
      <c r="N53" s="290">
        <v>2014</v>
      </c>
      <c r="O53" s="282" t="s">
        <v>0</v>
      </c>
      <c r="P53" s="282"/>
      <c r="Q53" s="184"/>
      <c r="R53" s="282"/>
      <c r="S53" s="66"/>
      <c r="T53" s="106"/>
      <c r="U53" s="68"/>
      <c r="V53" s="68"/>
      <c r="W53" s="68"/>
    </row>
    <row r="54" spans="1:24" s="46" customFormat="1" ht="11.45" customHeight="1">
      <c r="A54" s="458"/>
      <c r="B54" s="239"/>
      <c r="C54" s="239"/>
      <c r="D54" s="239"/>
      <c r="E54" s="239"/>
      <c r="F54" s="242"/>
      <c r="G54" s="242"/>
      <c r="H54" s="418"/>
      <c r="I54" s="239"/>
      <c r="J54" s="242"/>
      <c r="K54" s="242"/>
      <c r="L54" s="418"/>
      <c r="M54" s="239"/>
      <c r="N54" s="257"/>
      <c r="O54" s="313" t="s">
        <v>0</v>
      </c>
      <c r="P54" s="313"/>
      <c r="Q54" s="184"/>
      <c r="R54" s="313"/>
      <c r="S54" s="66"/>
      <c r="T54" s="81"/>
      <c r="U54" s="44"/>
      <c r="V54" s="44"/>
      <c r="W54" s="85"/>
    </row>
    <row r="55" spans="1:24" s="46" customFormat="1" ht="11.45" customHeight="1">
      <c r="A55" s="218" t="s">
        <v>40</v>
      </c>
      <c r="B55" s="218"/>
      <c r="C55" s="230"/>
      <c r="D55" s="452"/>
      <c r="E55" s="230"/>
      <c r="F55" s="201">
        <v>115.51300000000001</v>
      </c>
      <c r="G55" s="202"/>
      <c r="H55" s="201">
        <v>143.30000000000001</v>
      </c>
      <c r="I55" s="230"/>
      <c r="J55" s="201">
        <f>108.7-2.157+F55</f>
        <v>222.05600000000001</v>
      </c>
      <c r="K55" s="202"/>
      <c r="L55" s="201">
        <v>271.7</v>
      </c>
      <c r="M55" s="221"/>
      <c r="N55" s="201">
        <v>653.6</v>
      </c>
      <c r="O55" s="184"/>
      <c r="P55" s="185"/>
      <c r="Q55" s="185"/>
      <c r="R55" s="314"/>
      <c r="S55" s="125"/>
      <c r="T55" s="95"/>
    </row>
    <row r="56" spans="1:24" s="46" customFormat="1" ht="11.45" customHeight="1">
      <c r="A56" s="218" t="s">
        <v>78</v>
      </c>
      <c r="B56" s="218"/>
      <c r="C56" s="230"/>
      <c r="D56" s="453" t="s">
        <v>0</v>
      </c>
      <c r="E56" s="230"/>
      <c r="F56" s="201">
        <f>8.452+0.04</f>
        <v>8.4919999999999991</v>
      </c>
      <c r="G56" s="201"/>
      <c r="H56" s="201">
        <v>13.4</v>
      </c>
      <c r="I56" s="230"/>
      <c r="J56" s="201">
        <f>8.8+F56</f>
        <v>17.292000000000002</v>
      </c>
      <c r="K56" s="201"/>
      <c r="L56" s="201">
        <v>25.7</v>
      </c>
      <c r="M56" s="221"/>
      <c r="N56" s="201">
        <v>53.9</v>
      </c>
      <c r="O56" s="184"/>
      <c r="P56" s="185"/>
      <c r="Q56" s="185"/>
      <c r="R56" s="125"/>
      <c r="S56" s="125"/>
      <c r="T56" s="108"/>
      <c r="U56" s="64"/>
      <c r="V56" s="64"/>
    </row>
    <row r="57" spans="1:24" s="46" customFormat="1" ht="11.45" customHeight="1">
      <c r="A57" s="218" t="s">
        <v>77</v>
      </c>
      <c r="B57" s="218"/>
      <c r="C57" s="230"/>
      <c r="D57" s="453"/>
      <c r="E57" s="230"/>
      <c r="F57" s="201">
        <v>-3.3290000000000002</v>
      </c>
      <c r="G57" s="201"/>
      <c r="H57" s="201">
        <v>-3.2</v>
      </c>
      <c r="I57" s="230"/>
      <c r="J57" s="201">
        <f>-2.9+F57</f>
        <v>-6.2290000000000001</v>
      </c>
      <c r="K57" s="201"/>
      <c r="L57" s="201">
        <v>-6.7</v>
      </c>
      <c r="M57" s="221"/>
      <c r="N57" s="201">
        <v>-16.3</v>
      </c>
      <c r="O57" s="184"/>
      <c r="P57" s="185"/>
      <c r="Q57" s="185"/>
      <c r="R57" s="125"/>
      <c r="S57" s="125"/>
      <c r="T57" s="107"/>
    </row>
    <row r="58" spans="1:24" s="46" customFormat="1" ht="11.45" customHeight="1">
      <c r="A58" s="230" t="s">
        <v>42</v>
      </c>
      <c r="B58" s="230"/>
      <c r="C58" s="230"/>
      <c r="D58" s="405"/>
      <c r="E58" s="230"/>
      <c r="F58" s="201">
        <f>10.039</f>
        <v>10.039</v>
      </c>
      <c r="G58" s="202"/>
      <c r="H58" s="526">
        <v>12.9</v>
      </c>
      <c r="I58" s="230"/>
      <c r="J58" s="201">
        <f>11.8-0.03-0.666+F58</f>
        <v>21.143000000000001</v>
      </c>
      <c r="K58" s="202"/>
      <c r="L58" s="526">
        <v>29.6</v>
      </c>
      <c r="M58" s="219"/>
      <c r="N58" s="201">
        <v>59.9</v>
      </c>
      <c r="O58" s="184"/>
      <c r="P58" s="185"/>
      <c r="Q58" s="185"/>
      <c r="R58" s="316"/>
      <c r="S58" s="125"/>
      <c r="T58" s="112"/>
    </row>
    <row r="59" spans="1:24" s="46" customFormat="1" ht="11.45" customHeight="1">
      <c r="A59" s="218" t="s">
        <v>249</v>
      </c>
      <c r="B59" s="218"/>
      <c r="C59" s="409"/>
      <c r="D59" s="459" t="s">
        <v>0</v>
      </c>
      <c r="E59" s="230"/>
      <c r="F59" s="201">
        <f>-0.18+4.892</f>
        <v>4.7120000000000006</v>
      </c>
      <c r="G59" s="201"/>
      <c r="H59" s="527">
        <v>-0.3</v>
      </c>
      <c r="I59" s="230"/>
      <c r="J59" s="201">
        <f>-0.2-0.03+2.823+F59+0.05</f>
        <v>7.3550000000000004</v>
      </c>
      <c r="K59" s="201"/>
      <c r="L59" s="527">
        <v>-0.4</v>
      </c>
      <c r="M59" s="221"/>
      <c r="N59" s="249">
        <v>-0.7</v>
      </c>
      <c r="O59" s="184"/>
      <c r="P59" s="185"/>
      <c r="Q59" s="185"/>
      <c r="R59" s="125"/>
      <c r="S59" s="66"/>
      <c r="T59" s="78"/>
    </row>
    <row r="60" spans="1:24" s="433" customFormat="1" ht="11.45" customHeight="1">
      <c r="A60" s="226"/>
      <c r="B60" s="226" t="s">
        <v>187</v>
      </c>
      <c r="C60" s="460"/>
      <c r="D60" s="461"/>
      <c r="E60" s="228"/>
      <c r="F60" s="203">
        <f>SUM(F55:F59)</f>
        <v>135.42699999999999</v>
      </c>
      <c r="G60" s="200"/>
      <c r="H60" s="203">
        <f>SUM(H55:H59)</f>
        <v>166.10000000000002</v>
      </c>
      <c r="I60" s="228"/>
      <c r="J60" s="203">
        <f>SUM(J55:J59)</f>
        <v>261.61700000000002</v>
      </c>
      <c r="K60" s="200"/>
      <c r="L60" s="203">
        <f>SUM(L55:L59)</f>
        <v>319.90000000000003</v>
      </c>
      <c r="M60" s="260"/>
      <c r="N60" s="203">
        <f>SUM(N55:N59)</f>
        <v>750.4</v>
      </c>
      <c r="O60" s="317"/>
      <c r="P60" s="425"/>
      <c r="Q60" s="317"/>
      <c r="R60" s="317"/>
      <c r="S60" s="440"/>
      <c r="T60" s="441"/>
    </row>
    <row r="61" spans="1:24" s="46" customFormat="1" ht="11.45" customHeight="1">
      <c r="A61" s="268"/>
      <c r="B61" s="184"/>
      <c r="C61" s="184"/>
      <c r="D61" s="184"/>
      <c r="E61" s="283"/>
      <c r="F61" s="318"/>
      <c r="G61" s="319"/>
      <c r="H61" s="318"/>
      <c r="I61" s="283"/>
      <c r="J61" s="318"/>
      <c r="K61" s="319"/>
      <c r="L61" s="318"/>
      <c r="M61" s="318"/>
      <c r="N61" s="318"/>
      <c r="O61" s="318"/>
      <c r="P61" s="213"/>
      <c r="Q61" s="318"/>
      <c r="R61" s="318"/>
      <c r="S61" s="84"/>
      <c r="T61" s="78"/>
    </row>
    <row r="62" spans="1:24" s="46" customFormat="1" ht="11.45" customHeight="1">
      <c r="A62" s="268"/>
      <c r="B62" s="184"/>
      <c r="C62" s="184"/>
      <c r="D62" s="184"/>
      <c r="E62" s="283"/>
      <c r="F62" s="309"/>
      <c r="G62" s="314"/>
      <c r="H62" s="309"/>
      <c r="I62" s="283"/>
      <c r="J62" s="309"/>
      <c r="K62" s="314"/>
      <c r="L62" s="309"/>
      <c r="M62" s="309"/>
      <c r="N62" s="318"/>
      <c r="O62" s="318"/>
      <c r="P62" s="213"/>
      <c r="Q62" s="318"/>
      <c r="R62" s="318"/>
      <c r="S62" s="84"/>
      <c r="T62" s="78"/>
    </row>
    <row r="63" spans="1:24" s="46" customFormat="1" ht="15" customHeight="1">
      <c r="A63" s="270" t="s">
        <v>210</v>
      </c>
      <c r="B63" s="276"/>
      <c r="C63" s="276"/>
      <c r="D63" s="276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2"/>
      <c r="P63" s="271"/>
      <c r="Q63" s="273"/>
      <c r="R63" s="274"/>
      <c r="S63" s="94"/>
      <c r="T63" s="94"/>
      <c r="U63" s="94"/>
      <c r="V63" s="94"/>
      <c r="W63" s="94"/>
      <c r="X63" s="93"/>
    </row>
    <row r="64" spans="1:24" s="46" customFormat="1" ht="11.45" customHeight="1">
      <c r="A64" s="189"/>
      <c r="B64" s="213"/>
      <c r="C64" s="213"/>
      <c r="D64" s="213"/>
      <c r="E64" s="213"/>
      <c r="F64" s="419"/>
      <c r="G64" s="185"/>
      <c r="H64" s="185"/>
      <c r="I64" s="213"/>
      <c r="J64" s="419"/>
      <c r="K64" s="185"/>
      <c r="L64" s="185"/>
      <c r="M64" s="213"/>
      <c r="N64" s="268"/>
      <c r="O64" s="184"/>
      <c r="P64" s="213"/>
      <c r="Q64" s="268"/>
      <c r="R64" s="268"/>
      <c r="S64" s="44"/>
      <c r="T64" s="78"/>
    </row>
    <row r="65" spans="1:24" s="46" customFormat="1" ht="11.45" customHeight="1" thickBot="1">
      <c r="A65" s="320" t="s">
        <v>153</v>
      </c>
      <c r="B65" s="320"/>
      <c r="C65" s="320"/>
      <c r="D65" s="320"/>
      <c r="E65" s="320"/>
      <c r="F65" s="303"/>
      <c r="G65" s="277"/>
      <c r="H65" s="277"/>
      <c r="I65" s="320"/>
      <c r="J65" s="303"/>
      <c r="K65" s="277"/>
      <c r="L65" s="277"/>
      <c r="M65" s="320"/>
      <c r="N65" s="268"/>
      <c r="O65" s="184"/>
      <c r="P65" s="268"/>
      <c r="Q65" s="268"/>
      <c r="R65" s="268"/>
      <c r="S65" s="45"/>
    </row>
    <row r="66" spans="1:24" s="89" customFormat="1" ht="11.45" customHeight="1">
      <c r="A66" s="279"/>
      <c r="B66" s="279"/>
      <c r="C66" s="279"/>
      <c r="D66" s="279"/>
      <c r="E66" s="279"/>
      <c r="F66" s="578" t="s">
        <v>6</v>
      </c>
      <c r="G66" s="578"/>
      <c r="H66" s="578"/>
      <c r="I66" s="279"/>
      <c r="J66" s="574" t="s">
        <v>239</v>
      </c>
      <c r="K66" s="574"/>
      <c r="L66" s="574"/>
      <c r="M66" s="280"/>
      <c r="N66" s="281" t="s">
        <v>21</v>
      </c>
      <c r="O66" s="282"/>
      <c r="P66" s="282"/>
      <c r="Q66" s="279"/>
      <c r="R66" s="283"/>
    </row>
    <row r="67" spans="1:24" s="89" customFormat="1" ht="11.45" customHeight="1">
      <c r="A67" s="279"/>
      <c r="B67" s="279"/>
      <c r="C67" s="279"/>
      <c r="D67" s="279"/>
      <c r="E67" s="279"/>
      <c r="F67" s="573" t="s">
        <v>238</v>
      </c>
      <c r="G67" s="573"/>
      <c r="H67" s="573"/>
      <c r="I67" s="279"/>
      <c r="J67" s="573" t="s">
        <v>238</v>
      </c>
      <c r="K67" s="573"/>
      <c r="L67" s="573"/>
      <c r="M67" s="280"/>
      <c r="N67" s="284" t="s">
        <v>1</v>
      </c>
      <c r="O67" s="282"/>
      <c r="P67" s="282"/>
      <c r="Q67" s="279"/>
      <c r="R67" s="283"/>
    </row>
    <row r="68" spans="1:24" s="46" customFormat="1" ht="11.45" customHeight="1">
      <c r="A68" s="321" t="s">
        <v>113</v>
      </c>
      <c r="B68" s="322"/>
      <c r="C68" s="322"/>
      <c r="D68" s="322"/>
      <c r="E68" s="268"/>
      <c r="F68" s="416">
        <f>+$J$29</f>
        <v>2015</v>
      </c>
      <c r="G68" s="287"/>
      <c r="H68" s="288">
        <f>+$L$29</f>
        <v>2014</v>
      </c>
      <c r="I68" s="268"/>
      <c r="J68" s="416">
        <f>+$J$29</f>
        <v>2015</v>
      </c>
      <c r="K68" s="287"/>
      <c r="L68" s="288">
        <f>+$L$29</f>
        <v>2014</v>
      </c>
      <c r="M68" s="289"/>
      <c r="N68" s="323">
        <v>2014</v>
      </c>
      <c r="O68" s="289"/>
      <c r="P68" s="289"/>
      <c r="Q68" s="289"/>
      <c r="R68" s="287"/>
    </row>
    <row r="69" spans="1:24" s="46" customFormat="1" ht="11.45" customHeight="1">
      <c r="A69" s="324"/>
      <c r="B69" s="268"/>
      <c r="C69" s="268"/>
      <c r="D69" s="268"/>
      <c r="E69" s="268"/>
      <c r="F69" s="214" t="s">
        <v>0</v>
      </c>
      <c r="G69" s="214"/>
      <c r="H69" s="214"/>
      <c r="I69" s="268"/>
      <c r="J69" s="214" t="s">
        <v>0</v>
      </c>
      <c r="K69" s="214"/>
      <c r="L69" s="214"/>
      <c r="M69" s="325"/>
      <c r="N69" s="214" t="s">
        <v>0</v>
      </c>
      <c r="O69" s="325"/>
      <c r="P69" s="326"/>
      <c r="Q69" s="326"/>
      <c r="R69" s="326"/>
    </row>
    <row r="70" spans="1:24" s="46" customFormat="1" ht="11.45" customHeight="1">
      <c r="A70" s="213"/>
      <c r="B70" s="213" t="s">
        <v>76</v>
      </c>
      <c r="C70" s="213"/>
      <c r="D70" s="213"/>
      <c r="E70" s="268"/>
      <c r="F70" s="201">
        <f>63.12+1.076-0.04</f>
        <v>64.155999999999992</v>
      </c>
      <c r="G70" s="201"/>
      <c r="H70" s="201">
        <v>69.7</v>
      </c>
      <c r="I70" s="268"/>
      <c r="J70" s="201">
        <f>66.6+F70</f>
        <v>130.75599999999997</v>
      </c>
      <c r="K70" s="201"/>
      <c r="L70" s="201">
        <v>135.1</v>
      </c>
      <c r="M70" s="201"/>
      <c r="N70" s="201">
        <v>278.53500000000003</v>
      </c>
      <c r="O70" s="310"/>
      <c r="P70" s="327"/>
      <c r="Q70" s="327"/>
      <c r="R70" s="125"/>
      <c r="S70" s="125"/>
    </row>
    <row r="71" spans="1:24" s="46" customFormat="1" ht="11.45" hidden="1" customHeight="1">
      <c r="A71" s="213"/>
      <c r="B71" s="328" t="s">
        <v>124</v>
      </c>
      <c r="C71" s="328"/>
      <c r="D71" s="328"/>
      <c r="E71" s="329"/>
      <c r="F71" s="201">
        <v>1.204</v>
      </c>
      <c r="G71" s="201"/>
      <c r="H71" s="526">
        <v>2.4</v>
      </c>
      <c r="I71" s="329"/>
      <c r="J71" s="201">
        <f>-1.3+F71</f>
        <v>-9.6000000000000085E-2</v>
      </c>
      <c r="K71" s="201"/>
      <c r="L71" s="526">
        <v>-0.5</v>
      </c>
      <c r="M71" s="330"/>
      <c r="N71" s="330">
        <v>0.73099999999999998</v>
      </c>
      <c r="O71" s="331"/>
      <c r="P71" s="332"/>
      <c r="Q71" s="332"/>
      <c r="R71" s="327"/>
      <c r="S71" s="125"/>
    </row>
    <row r="72" spans="1:24" s="46" customFormat="1" ht="11.45" hidden="1" customHeight="1">
      <c r="A72" s="213"/>
      <c r="B72" s="328" t="s">
        <v>126</v>
      </c>
      <c r="C72" s="328"/>
      <c r="D72" s="328"/>
      <c r="E72" s="329"/>
      <c r="F72" s="201">
        <v>-30.905000000000001</v>
      </c>
      <c r="G72" s="201"/>
      <c r="H72" s="526">
        <v>-28.1</v>
      </c>
      <c r="I72" s="329"/>
      <c r="J72" s="201">
        <f>-23.8+F72</f>
        <v>-54.704999999999998</v>
      </c>
      <c r="K72" s="201"/>
      <c r="L72" s="526">
        <v>-60.7</v>
      </c>
      <c r="M72" s="330"/>
      <c r="N72" s="330">
        <v>-98.046999999999997</v>
      </c>
      <c r="O72" s="333"/>
      <c r="P72" s="334"/>
      <c r="Q72" s="334"/>
      <c r="R72" s="335"/>
      <c r="S72" s="125"/>
    </row>
    <row r="73" spans="1:24" s="46" customFormat="1" ht="11.45" customHeight="1">
      <c r="A73" s="213"/>
      <c r="B73" s="213" t="s">
        <v>125</v>
      </c>
      <c r="C73" s="213"/>
      <c r="D73" s="213"/>
      <c r="E73" s="268"/>
      <c r="F73" s="201">
        <f>F71+F72</f>
        <v>-29.701000000000001</v>
      </c>
      <c r="G73" s="201"/>
      <c r="H73" s="201">
        <v>-25.7</v>
      </c>
      <c r="I73" s="268"/>
      <c r="J73" s="201">
        <f>-25.1+F73</f>
        <v>-54.801000000000002</v>
      </c>
      <c r="K73" s="201"/>
      <c r="L73" s="201">
        <v>-61.2</v>
      </c>
      <c r="M73" s="201"/>
      <c r="N73" s="201">
        <v>-97.316000000000003</v>
      </c>
      <c r="O73" s="336"/>
      <c r="P73" s="335"/>
      <c r="Q73" s="335"/>
      <c r="R73" s="125"/>
      <c r="S73" s="125"/>
    </row>
    <row r="74" spans="1:24" s="46" customFormat="1" ht="11.45" customHeight="1">
      <c r="A74" s="213"/>
      <c r="B74" s="213" t="s">
        <v>75</v>
      </c>
      <c r="C74" s="268"/>
      <c r="D74" s="268"/>
      <c r="E74" s="268"/>
      <c r="F74" s="201">
        <f>69.203+5.441</f>
        <v>74.644000000000005</v>
      </c>
      <c r="G74" s="201"/>
      <c r="H74" s="201">
        <v>71.599999999999994</v>
      </c>
      <c r="I74" s="268"/>
      <c r="J74" s="201">
        <f>72.5+F74</f>
        <v>147.14400000000001</v>
      </c>
      <c r="K74" s="201"/>
      <c r="L74" s="201">
        <v>135.19999999999999</v>
      </c>
      <c r="M74" s="201"/>
      <c r="N74" s="201">
        <v>344.2</v>
      </c>
      <c r="O74" s="336"/>
      <c r="P74" s="335"/>
      <c r="Q74" s="335"/>
      <c r="R74" s="125"/>
      <c r="S74" s="126"/>
    </row>
    <row r="75" spans="1:24" s="46" customFormat="1" ht="11.45" customHeight="1">
      <c r="A75" s="213"/>
      <c r="B75" s="213" t="s">
        <v>250</v>
      </c>
      <c r="C75" s="322"/>
      <c r="D75" s="322"/>
      <c r="E75" s="268"/>
      <c r="F75" s="201">
        <v>56.948</v>
      </c>
      <c r="G75" s="201"/>
      <c r="H75" s="201">
        <v>9.1</v>
      </c>
      <c r="I75" s="268"/>
      <c r="J75" s="201">
        <f>+F75</f>
        <v>56.948</v>
      </c>
      <c r="K75" s="201"/>
      <c r="L75" s="201">
        <v>9.1</v>
      </c>
      <c r="M75" s="201"/>
      <c r="N75" s="201">
        <v>73.8</v>
      </c>
      <c r="O75" s="336"/>
      <c r="P75" s="335"/>
      <c r="Q75" s="335"/>
      <c r="R75" s="335"/>
      <c r="S75" s="126"/>
    </row>
    <row r="76" spans="1:24" s="46" customFormat="1" ht="11.45" customHeight="1">
      <c r="A76" s="337"/>
      <c r="B76" s="225" t="s">
        <v>46</v>
      </c>
      <c r="C76" s="322"/>
      <c r="D76" s="322"/>
      <c r="E76" s="268"/>
      <c r="F76" s="203">
        <f>SUM(F70,F73,F74,F75)</f>
        <v>166.047</v>
      </c>
      <c r="G76" s="201"/>
      <c r="H76" s="203">
        <f>SUM(H70,H73,H74,H75)</f>
        <v>124.69999999999999</v>
      </c>
      <c r="I76" s="268"/>
      <c r="J76" s="203">
        <f>SUM(J70,J73,J74,J75)</f>
        <v>280.04699999999997</v>
      </c>
      <c r="K76" s="201"/>
      <c r="L76" s="203">
        <f>SUM(L70,L73,L74,L75)</f>
        <v>218.19999999999996</v>
      </c>
      <c r="M76" s="200"/>
      <c r="N76" s="203">
        <f>SUM(N70,N73,N74,N75)</f>
        <v>599.21899999999994</v>
      </c>
      <c r="O76" s="338"/>
      <c r="P76" s="269"/>
      <c r="Q76" s="269"/>
      <c r="R76" s="213"/>
      <c r="S76" s="66"/>
    </row>
    <row r="77" spans="1:24" s="46" customFormat="1" ht="11.45" customHeight="1">
      <c r="A77" s="213"/>
      <c r="B77" s="213"/>
      <c r="C77" s="213"/>
      <c r="D77" s="213"/>
      <c r="E77" s="213"/>
      <c r="F77" s="407"/>
      <c r="G77" s="315"/>
      <c r="H77" s="420"/>
      <c r="I77" s="213"/>
      <c r="J77" s="407"/>
      <c r="K77" s="315"/>
      <c r="L77" s="420"/>
      <c r="M77" s="335"/>
      <c r="N77" s="335"/>
      <c r="O77" s="336"/>
      <c r="P77" s="339"/>
      <c r="Q77" s="339"/>
      <c r="R77" s="335"/>
    </row>
    <row r="78" spans="1:24" s="46" customFormat="1" ht="11.45" customHeight="1">
      <c r="A78" s="340"/>
      <c r="B78" s="213"/>
      <c r="C78" s="213"/>
      <c r="D78" s="213"/>
      <c r="E78" s="213"/>
      <c r="F78" s="315"/>
      <c r="G78" s="315"/>
      <c r="H78" s="315"/>
      <c r="I78" s="213"/>
      <c r="J78" s="315"/>
      <c r="K78" s="315"/>
      <c r="L78" s="315"/>
      <c r="M78" s="335"/>
      <c r="N78" s="335"/>
      <c r="O78" s="336"/>
      <c r="P78" s="335"/>
      <c r="Q78" s="339"/>
      <c r="R78" s="315"/>
      <c r="T78" s="69"/>
      <c r="U78" s="61"/>
      <c r="V78" s="61"/>
    </row>
    <row r="79" spans="1:24" s="544" customFormat="1" ht="15" customHeight="1">
      <c r="A79" s="537" t="s">
        <v>211</v>
      </c>
      <c r="B79" s="538"/>
      <c r="C79" s="538"/>
      <c r="D79" s="538"/>
      <c r="E79" s="539"/>
      <c r="F79" s="539"/>
      <c r="G79" s="539"/>
      <c r="H79" s="539"/>
      <c r="I79" s="539"/>
      <c r="J79" s="539"/>
      <c r="K79" s="539"/>
      <c r="L79" s="539"/>
      <c r="M79" s="539"/>
      <c r="N79" s="539"/>
      <c r="O79" s="540"/>
      <c r="P79" s="539"/>
      <c r="Q79" s="541"/>
      <c r="R79" s="539"/>
      <c r="S79" s="542"/>
      <c r="T79" s="542"/>
      <c r="U79" s="542"/>
      <c r="V79" s="542"/>
      <c r="W79" s="542"/>
      <c r="X79" s="543"/>
    </row>
    <row r="80" spans="1:24" s="544" customFormat="1" ht="11.45" customHeight="1">
      <c r="A80" s="545"/>
      <c r="B80" s="395"/>
      <c r="C80" s="395"/>
      <c r="D80" s="395"/>
      <c r="E80" s="395"/>
      <c r="F80" s="546"/>
      <c r="G80" s="388"/>
      <c r="H80" s="388"/>
      <c r="I80" s="395"/>
      <c r="J80" s="546"/>
      <c r="K80" s="388"/>
      <c r="L80" s="388"/>
      <c r="M80" s="388"/>
      <c r="N80" s="388"/>
      <c r="O80" s="397"/>
      <c r="P80" s="397"/>
      <c r="Q80" s="397"/>
      <c r="R80" s="397"/>
      <c r="T80" s="547"/>
      <c r="U80" s="548"/>
    </row>
    <row r="81" spans="1:24" s="46" customFormat="1" ht="11.45" customHeight="1">
      <c r="A81" s="340"/>
      <c r="B81" s="213"/>
      <c r="C81" s="213"/>
      <c r="D81" s="213"/>
      <c r="E81" s="213"/>
      <c r="F81" s="315"/>
      <c r="G81" s="315"/>
      <c r="H81" s="315"/>
      <c r="I81" s="213"/>
      <c r="J81" s="315"/>
      <c r="K81" s="315"/>
      <c r="L81" s="315"/>
      <c r="M81" s="335"/>
      <c r="N81" s="335"/>
      <c r="O81" s="336"/>
      <c r="P81" s="335"/>
      <c r="Q81" s="339"/>
      <c r="R81" s="315"/>
      <c r="T81" s="69"/>
      <c r="U81" s="61"/>
      <c r="V81" s="61"/>
    </row>
    <row r="82" spans="1:24" s="46" customFormat="1" ht="15" customHeight="1">
      <c r="A82" s="270" t="s">
        <v>212</v>
      </c>
      <c r="B82" s="276"/>
      <c r="C82" s="276"/>
      <c r="D82" s="276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2"/>
      <c r="P82" s="271"/>
      <c r="Q82" s="273"/>
      <c r="R82" s="274"/>
      <c r="S82" s="94"/>
      <c r="T82" s="94"/>
      <c r="U82" s="94"/>
      <c r="V82" s="94"/>
      <c r="W82" s="94"/>
      <c r="X82" s="93"/>
    </row>
    <row r="83" spans="1:24" s="46" customFormat="1" ht="11.45" customHeight="1">
      <c r="A83" s="341"/>
      <c r="B83" s="213"/>
      <c r="C83" s="213"/>
      <c r="D83" s="213"/>
      <c r="E83" s="213"/>
      <c r="F83" s="353"/>
      <c r="G83" s="315"/>
      <c r="H83" s="315"/>
      <c r="I83" s="213"/>
      <c r="J83" s="353"/>
      <c r="K83" s="315"/>
      <c r="L83" s="315"/>
      <c r="M83" s="335"/>
      <c r="N83" s="335"/>
      <c r="O83" s="336"/>
      <c r="P83" s="336"/>
      <c r="Q83" s="336"/>
      <c r="R83" s="343"/>
      <c r="T83" s="105"/>
      <c r="U83" s="56"/>
    </row>
    <row r="84" spans="1:24" s="46" customFormat="1" ht="11.45" customHeight="1" thickBot="1">
      <c r="A84" s="320" t="s">
        <v>120</v>
      </c>
      <c r="B84" s="320"/>
      <c r="C84" s="320"/>
      <c r="D84" s="320"/>
      <c r="E84" s="320"/>
      <c r="F84" s="356"/>
      <c r="G84" s="356"/>
      <c r="H84" s="356"/>
      <c r="I84" s="320"/>
      <c r="J84" s="356"/>
      <c r="K84" s="356"/>
      <c r="L84" s="356"/>
      <c r="M84" s="344"/>
      <c r="N84" s="336"/>
      <c r="O84" s="336"/>
      <c r="P84" s="343"/>
      <c r="Q84" s="343"/>
      <c r="R84" s="268"/>
    </row>
    <row r="85" spans="1:24" s="89" customFormat="1" ht="11.45" customHeight="1">
      <c r="A85" s="279"/>
      <c r="B85" s="279"/>
      <c r="C85" s="279"/>
      <c r="D85" s="279"/>
      <c r="E85" s="279"/>
      <c r="F85" s="578" t="s">
        <v>6</v>
      </c>
      <c r="G85" s="578"/>
      <c r="H85" s="578"/>
      <c r="I85" s="279"/>
      <c r="J85" s="574" t="s">
        <v>239</v>
      </c>
      <c r="K85" s="574"/>
      <c r="L85" s="574"/>
      <c r="M85" s="280"/>
      <c r="N85" s="281" t="s">
        <v>21</v>
      </c>
      <c r="O85" s="282"/>
      <c r="P85" s="282"/>
      <c r="Q85" s="279"/>
      <c r="R85" s="283"/>
    </row>
    <row r="86" spans="1:24" s="89" customFormat="1" ht="11.45" customHeight="1">
      <c r="A86" s="279"/>
      <c r="B86" s="279"/>
      <c r="C86" s="279"/>
      <c r="D86" s="279"/>
      <c r="E86" s="279"/>
      <c r="F86" s="573" t="s">
        <v>238</v>
      </c>
      <c r="G86" s="573"/>
      <c r="H86" s="573"/>
      <c r="I86" s="279"/>
      <c r="J86" s="573" t="s">
        <v>238</v>
      </c>
      <c r="K86" s="573"/>
      <c r="L86" s="573"/>
      <c r="M86" s="280"/>
      <c r="N86" s="284" t="s">
        <v>1</v>
      </c>
      <c r="O86" s="282"/>
      <c r="P86" s="282"/>
      <c r="Q86" s="279"/>
      <c r="R86" s="283"/>
    </row>
    <row r="87" spans="1:24" s="46" customFormat="1" ht="11.45" customHeight="1">
      <c r="A87" s="321" t="s">
        <v>113</v>
      </c>
      <c r="B87" s="322"/>
      <c r="C87" s="322"/>
      <c r="D87" s="322"/>
      <c r="E87" s="268"/>
      <c r="F87" s="416">
        <v>2015</v>
      </c>
      <c r="G87" s="287"/>
      <c r="H87" s="288">
        <v>2014</v>
      </c>
      <c r="I87" s="268"/>
      <c r="J87" s="416">
        <v>2015</v>
      </c>
      <c r="K87" s="287"/>
      <c r="L87" s="288">
        <v>2014</v>
      </c>
      <c r="M87" s="289"/>
      <c r="N87" s="323">
        <v>2014</v>
      </c>
      <c r="O87" s="289"/>
      <c r="P87" s="289"/>
      <c r="Q87" s="289"/>
      <c r="R87" s="268"/>
    </row>
    <row r="88" spans="1:24" s="46" customFormat="1" ht="11.45" customHeight="1">
      <c r="A88" s="324"/>
      <c r="B88" s="268"/>
      <c r="C88" s="268"/>
      <c r="D88" s="268"/>
      <c r="E88" s="268"/>
      <c r="F88" s="214" t="s">
        <v>0</v>
      </c>
      <c r="G88" s="214"/>
      <c r="H88" s="214"/>
      <c r="I88" s="268"/>
      <c r="J88" s="214" t="s">
        <v>0</v>
      </c>
      <c r="K88" s="214"/>
      <c r="L88" s="214"/>
      <c r="M88" s="325"/>
      <c r="N88" s="214" t="s">
        <v>0</v>
      </c>
      <c r="O88" s="325"/>
      <c r="P88" s="325"/>
      <c r="Q88" s="325"/>
      <c r="R88" s="213"/>
    </row>
    <row r="89" spans="1:24" s="46" customFormat="1" ht="11.45" customHeight="1">
      <c r="A89" s="213"/>
      <c r="B89" s="213" t="s">
        <v>74</v>
      </c>
      <c r="C89" s="213"/>
      <c r="D89" s="213"/>
      <c r="E89" s="268"/>
      <c r="F89" s="201">
        <v>-14.36</v>
      </c>
      <c r="G89" s="201"/>
      <c r="H89" s="201">
        <v>-14.1</v>
      </c>
      <c r="I89" s="268"/>
      <c r="J89" s="201">
        <f>-14.3+F89</f>
        <v>-28.66</v>
      </c>
      <c r="K89" s="201"/>
      <c r="L89" s="201">
        <v>-27.4</v>
      </c>
      <c r="M89" s="201"/>
      <c r="N89" s="201">
        <v>-56.781000000000006</v>
      </c>
      <c r="O89" s="202"/>
      <c r="P89" s="201"/>
      <c r="Q89" s="201"/>
      <c r="R89" s="139"/>
      <c r="S89" s="139"/>
      <c r="T89" s="66"/>
      <c r="U89" s="66"/>
    </row>
    <row r="90" spans="1:24" s="46" customFormat="1" ht="11.45" customHeight="1">
      <c r="A90" s="213"/>
      <c r="B90" s="213" t="s">
        <v>73</v>
      </c>
      <c r="C90" s="213"/>
      <c r="D90" s="213"/>
      <c r="E90" s="268"/>
      <c r="F90" s="202">
        <v>4.8339999999999996</v>
      </c>
      <c r="G90" s="201"/>
      <c r="H90" s="202">
        <v>5.5</v>
      </c>
      <c r="I90" s="268"/>
      <c r="J90" s="202">
        <f>4.8+F90</f>
        <v>9.6340000000000003</v>
      </c>
      <c r="K90" s="201"/>
      <c r="L90" s="202">
        <v>9.6999999999999993</v>
      </c>
      <c r="M90" s="201"/>
      <c r="N90" s="202">
        <v>20.300999999999998</v>
      </c>
      <c r="O90" s="202"/>
      <c r="P90" s="201"/>
      <c r="Q90" s="201"/>
      <c r="R90" s="140"/>
      <c r="S90" s="140"/>
      <c r="T90" s="172"/>
      <c r="U90" s="173"/>
    </row>
    <row r="91" spans="1:24" s="46" customFormat="1" ht="11.45" customHeight="1">
      <c r="A91" s="213"/>
      <c r="B91" s="322" t="s">
        <v>72</v>
      </c>
      <c r="C91" s="322"/>
      <c r="D91" s="322"/>
      <c r="E91" s="268"/>
      <c r="F91" s="202">
        <v>2.081</v>
      </c>
      <c r="G91" s="201"/>
      <c r="H91" s="202">
        <v>1.2</v>
      </c>
      <c r="I91" s="268"/>
      <c r="J91" s="202">
        <f>1.7+F91</f>
        <v>3.7809999999999997</v>
      </c>
      <c r="K91" s="201"/>
      <c r="L91" s="202">
        <v>2.8</v>
      </c>
      <c r="M91" s="201"/>
      <c r="N91" s="202">
        <v>6.4119999999999999</v>
      </c>
      <c r="O91" s="202"/>
      <c r="P91" s="201"/>
      <c r="Q91" s="201"/>
      <c r="R91" s="140"/>
      <c r="S91" s="140"/>
      <c r="T91" s="172"/>
      <c r="U91" s="173"/>
    </row>
    <row r="92" spans="1:24" s="433" customFormat="1" ht="11.45" customHeight="1">
      <c r="A92" s="225"/>
      <c r="B92" s="427" t="s">
        <v>46</v>
      </c>
      <c r="C92" s="427"/>
      <c r="D92" s="427"/>
      <c r="E92" s="360"/>
      <c r="F92" s="203">
        <f>SUM(F89:F91)</f>
        <v>-7.4450000000000003</v>
      </c>
      <c r="G92" s="199"/>
      <c r="H92" s="203">
        <f>SUM(H89:H91)</f>
        <v>-7.3999999999999995</v>
      </c>
      <c r="I92" s="360"/>
      <c r="J92" s="203">
        <f>SUM(J89:J91)</f>
        <v>-15.245000000000001</v>
      </c>
      <c r="K92" s="199"/>
      <c r="L92" s="203">
        <f>SUM(L89:L91)</f>
        <v>-14.899999999999999</v>
      </c>
      <c r="M92" s="200"/>
      <c r="N92" s="203">
        <f>SUM(N89:N91)</f>
        <v>-30.068000000000005</v>
      </c>
      <c r="O92" s="200"/>
      <c r="P92" s="200"/>
      <c r="Q92" s="200"/>
      <c r="R92" s="361"/>
      <c r="S92" s="105"/>
      <c r="T92" s="438"/>
      <c r="U92" s="439"/>
    </row>
    <row r="93" spans="1:24" s="46" customFormat="1" ht="11.45" customHeight="1">
      <c r="A93" s="340"/>
      <c r="B93" s="213"/>
      <c r="C93" s="213"/>
      <c r="D93" s="213"/>
      <c r="E93" s="213"/>
      <c r="F93" s="407"/>
      <c r="G93" s="315"/>
      <c r="H93" s="315"/>
      <c r="I93" s="213"/>
      <c r="J93" s="407"/>
      <c r="K93" s="315"/>
      <c r="L93" s="315"/>
      <c r="M93" s="335"/>
      <c r="N93" s="213"/>
      <c r="O93" s="336"/>
      <c r="P93" s="336"/>
      <c r="Q93" s="336"/>
      <c r="R93" s="336"/>
      <c r="S93" s="61"/>
      <c r="T93" s="172"/>
      <c r="U93" s="173"/>
    </row>
    <row r="94" spans="1:24" s="46" customFormat="1" ht="11.45" customHeight="1">
      <c r="A94" s="268"/>
      <c r="B94" s="268"/>
      <c r="C94" s="268"/>
      <c r="D94" s="268"/>
      <c r="E94" s="213"/>
      <c r="F94" s="318"/>
      <c r="G94" s="315"/>
      <c r="H94" s="317"/>
      <c r="I94" s="213"/>
      <c r="J94" s="318"/>
      <c r="K94" s="315"/>
      <c r="L94" s="317"/>
      <c r="M94" s="317"/>
      <c r="N94" s="213"/>
      <c r="O94" s="317"/>
      <c r="P94" s="317"/>
      <c r="Q94" s="317"/>
      <c r="R94" s="317"/>
      <c r="S94" s="56"/>
      <c r="T94" s="172"/>
      <c r="U94" s="173"/>
    </row>
    <row r="95" spans="1:24" s="46" customFormat="1" ht="15" customHeight="1">
      <c r="A95" s="270" t="s">
        <v>213</v>
      </c>
      <c r="B95" s="276"/>
      <c r="C95" s="276"/>
      <c r="D95" s="276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2"/>
      <c r="P95" s="271"/>
      <c r="Q95" s="273"/>
      <c r="R95" s="274"/>
      <c r="S95" s="94"/>
      <c r="T95" s="94"/>
      <c r="U95" s="94"/>
      <c r="V95" s="94"/>
      <c r="W95" s="94"/>
      <c r="X95" s="93"/>
    </row>
    <row r="96" spans="1:24" s="46" customFormat="1" ht="11.45" customHeight="1">
      <c r="A96" s="341"/>
      <c r="B96" s="213"/>
      <c r="C96" s="213"/>
      <c r="D96" s="213"/>
      <c r="E96" s="213"/>
      <c r="F96" s="353"/>
      <c r="G96" s="315"/>
      <c r="H96" s="315"/>
      <c r="I96" s="213"/>
      <c r="J96" s="353"/>
      <c r="K96" s="315"/>
      <c r="L96" s="315"/>
      <c r="M96" s="335"/>
      <c r="N96" s="213"/>
      <c r="O96" s="336"/>
      <c r="P96" s="336"/>
      <c r="Q96" s="336"/>
      <c r="R96" s="213"/>
      <c r="T96" s="58"/>
      <c r="U96" s="66"/>
    </row>
    <row r="97" spans="1:24" s="46" customFormat="1" ht="11.45" customHeight="1" thickBot="1">
      <c r="A97" s="320" t="s">
        <v>122</v>
      </c>
      <c r="B97" s="320"/>
      <c r="C97" s="320"/>
      <c r="D97" s="320"/>
      <c r="E97" s="320"/>
      <c r="F97" s="356"/>
      <c r="G97" s="356"/>
      <c r="H97" s="356"/>
      <c r="I97" s="320"/>
      <c r="J97" s="356"/>
      <c r="K97" s="356"/>
      <c r="L97" s="356"/>
      <c r="M97" s="344"/>
      <c r="N97" s="213"/>
      <c r="O97" s="336"/>
      <c r="P97" s="343"/>
      <c r="Q97" s="343"/>
      <c r="R97" s="268"/>
      <c r="T97" s="61"/>
      <c r="U97" s="61"/>
      <c r="V97" s="61"/>
      <c r="W97" s="61"/>
    </row>
    <row r="98" spans="1:24" s="89" customFormat="1" ht="11.45" customHeight="1">
      <c r="A98" s="279"/>
      <c r="B98" s="279"/>
      <c r="C98" s="279"/>
      <c r="D98" s="279"/>
      <c r="E98" s="279"/>
      <c r="F98" s="578" t="s">
        <v>6</v>
      </c>
      <c r="G98" s="578"/>
      <c r="H98" s="578"/>
      <c r="I98" s="279"/>
      <c r="J98" s="574" t="s">
        <v>239</v>
      </c>
      <c r="K98" s="574"/>
      <c r="L98" s="574"/>
      <c r="M98" s="280"/>
      <c r="N98" s="281" t="s">
        <v>21</v>
      </c>
      <c r="O98" s="282"/>
      <c r="P98" s="282"/>
      <c r="Q98" s="279"/>
      <c r="R98" s="283"/>
    </row>
    <row r="99" spans="1:24" s="89" customFormat="1" ht="11.45" customHeight="1">
      <c r="A99" s="279"/>
      <c r="B99" s="279"/>
      <c r="C99" s="279"/>
      <c r="D99" s="279"/>
      <c r="E99" s="279"/>
      <c r="F99" s="573" t="s">
        <v>238</v>
      </c>
      <c r="G99" s="573"/>
      <c r="H99" s="573"/>
      <c r="I99" s="279"/>
      <c r="J99" s="573" t="s">
        <v>238</v>
      </c>
      <c r="K99" s="573"/>
      <c r="L99" s="573"/>
      <c r="M99" s="280"/>
      <c r="N99" s="284" t="s">
        <v>1</v>
      </c>
      <c r="O99" s="282"/>
      <c r="P99" s="282"/>
      <c r="Q99" s="279"/>
      <c r="R99" s="283"/>
    </row>
    <row r="100" spans="1:24" s="46" customFormat="1" ht="11.45" customHeight="1">
      <c r="A100" s="321" t="s">
        <v>113</v>
      </c>
      <c r="B100" s="322"/>
      <c r="C100" s="322"/>
      <c r="D100" s="322"/>
      <c r="E100" s="268"/>
      <c r="F100" s="416">
        <v>2015</v>
      </c>
      <c r="G100" s="287"/>
      <c r="H100" s="288">
        <v>2014</v>
      </c>
      <c r="I100" s="268"/>
      <c r="J100" s="416">
        <v>2015</v>
      </c>
      <c r="K100" s="287"/>
      <c r="L100" s="288">
        <v>2014</v>
      </c>
      <c r="M100" s="289"/>
      <c r="N100" s="323">
        <v>2014</v>
      </c>
      <c r="O100" s="345"/>
      <c r="P100" s="213"/>
      <c r="Q100" s="213"/>
      <c r="R100" s="213"/>
    </row>
    <row r="101" spans="1:24" s="46" customFormat="1" ht="11.45" customHeight="1">
      <c r="A101" s="324"/>
      <c r="B101" s="268"/>
      <c r="C101" s="268"/>
      <c r="D101" s="268"/>
      <c r="E101" s="268"/>
      <c r="F101" s="214" t="s">
        <v>0</v>
      </c>
      <c r="G101" s="214"/>
      <c r="H101" s="214"/>
      <c r="I101" s="268"/>
      <c r="J101" s="214" t="s">
        <v>0</v>
      </c>
      <c r="K101" s="214"/>
      <c r="L101" s="214"/>
      <c r="M101" s="325"/>
      <c r="N101" s="214" t="s">
        <v>0</v>
      </c>
      <c r="O101" s="345"/>
      <c r="P101" s="185"/>
      <c r="Q101" s="185"/>
      <c r="R101" s="185"/>
      <c r="S101" s="66"/>
    </row>
    <row r="102" spans="1:24" s="46" customFormat="1" ht="11.45" customHeight="1">
      <c r="A102" s="213"/>
      <c r="B102" s="213" t="s">
        <v>71</v>
      </c>
      <c r="C102" s="213"/>
      <c r="D102" s="213"/>
      <c r="E102" s="268"/>
      <c r="F102" s="202">
        <v>0.27400000000000002</v>
      </c>
      <c r="G102" s="201"/>
      <c r="H102" s="202">
        <v>0.6</v>
      </c>
      <c r="I102" s="268"/>
      <c r="J102" s="202">
        <f>0.5+F102</f>
        <v>0.77400000000000002</v>
      </c>
      <c r="K102" s="201"/>
      <c r="L102" s="202">
        <v>0.9</v>
      </c>
      <c r="M102" s="201"/>
      <c r="N102" s="202">
        <v>2.2919999999999998</v>
      </c>
      <c r="O102" s="346"/>
      <c r="P102" s="346"/>
      <c r="Q102" s="347"/>
      <c r="R102" s="346"/>
      <c r="S102" s="172"/>
    </row>
    <row r="103" spans="1:24" s="46" customFormat="1" ht="11.45" customHeight="1">
      <c r="A103" s="213"/>
      <c r="B103" s="247" t="s">
        <v>220</v>
      </c>
      <c r="C103" s="247"/>
      <c r="D103" s="247"/>
      <c r="E103" s="268"/>
      <c r="F103" s="508">
        <v>0</v>
      </c>
      <c r="G103" s="201"/>
      <c r="H103" s="202">
        <v>0</v>
      </c>
      <c r="I103" s="268"/>
      <c r="J103" s="508">
        <f>+F103</f>
        <v>0</v>
      </c>
      <c r="K103" s="201"/>
      <c r="L103" s="202">
        <v>-8.8000000000000007</v>
      </c>
      <c r="M103" s="201"/>
      <c r="N103" s="202">
        <v>-8.8000000000000007</v>
      </c>
      <c r="O103" s="184"/>
      <c r="P103" s="184"/>
      <c r="Q103" s="348"/>
      <c r="R103" s="349"/>
      <c r="S103" s="172"/>
    </row>
    <row r="104" spans="1:24" s="46" customFormat="1" ht="11.45" customHeight="1">
      <c r="A104" s="213"/>
      <c r="B104" s="247" t="s">
        <v>109</v>
      </c>
      <c r="C104" s="247"/>
      <c r="D104" s="247"/>
      <c r="E104" s="268"/>
      <c r="F104" s="202">
        <v>0.33800000000000002</v>
      </c>
      <c r="G104" s="201"/>
      <c r="H104" s="202">
        <v>-0.1</v>
      </c>
      <c r="I104" s="268"/>
      <c r="J104" s="202">
        <f>-4.7+F104</f>
        <v>-4.3620000000000001</v>
      </c>
      <c r="K104" s="201"/>
      <c r="L104" s="202">
        <v>0.6</v>
      </c>
      <c r="M104" s="201"/>
      <c r="N104" s="202">
        <v>-13.405260999999999</v>
      </c>
      <c r="O104" s="346"/>
      <c r="P104" s="346"/>
      <c r="Q104" s="347"/>
      <c r="R104" s="346"/>
      <c r="S104" s="172"/>
      <c r="T104" s="66"/>
      <c r="U104" s="66"/>
    </row>
    <row r="105" spans="1:24" s="46" customFormat="1" ht="11.45" customHeight="1">
      <c r="A105" s="213"/>
      <c r="B105" s="185" t="s">
        <v>70</v>
      </c>
      <c r="C105" s="186"/>
      <c r="D105" s="186"/>
      <c r="E105" s="184"/>
      <c r="F105" s="202">
        <f>-2.954</f>
        <v>-2.9540000000000002</v>
      </c>
      <c r="G105" s="201"/>
      <c r="H105" s="202">
        <v>-2.4</v>
      </c>
      <c r="I105" s="184"/>
      <c r="J105" s="202">
        <f>-1.2+F105</f>
        <v>-4.1539999999999999</v>
      </c>
      <c r="K105" s="201"/>
      <c r="L105" s="202">
        <v>-4</v>
      </c>
      <c r="M105" s="201"/>
      <c r="N105" s="202">
        <v>-6.5759999999999996</v>
      </c>
      <c r="O105" s="343"/>
      <c r="P105" s="350"/>
      <c r="Q105" s="347"/>
      <c r="R105" s="185"/>
      <c r="S105" s="172"/>
      <c r="T105" s="172"/>
      <c r="U105" s="173"/>
    </row>
    <row r="106" spans="1:24" s="433" customFormat="1" ht="11.45" customHeight="1">
      <c r="A106" s="225"/>
      <c r="B106" s="225" t="s">
        <v>46</v>
      </c>
      <c r="C106" s="427"/>
      <c r="D106" s="427"/>
      <c r="E106" s="360"/>
      <c r="F106" s="203">
        <f>SUM(F102:F105)</f>
        <v>-2.3420000000000001</v>
      </c>
      <c r="G106" s="199"/>
      <c r="H106" s="203">
        <f>SUM(H102:H105)</f>
        <v>-1.9</v>
      </c>
      <c r="I106" s="360"/>
      <c r="J106" s="203">
        <f>SUM(J102:J105)</f>
        <v>-7.742</v>
      </c>
      <c r="K106" s="199"/>
      <c r="L106" s="203">
        <f>SUM(L102:L105)</f>
        <v>-11.3</v>
      </c>
      <c r="M106" s="200"/>
      <c r="N106" s="203">
        <f>SUM(N102:N105)</f>
        <v>-26.489260999999999</v>
      </c>
      <c r="O106" s="361"/>
      <c r="P106" s="361"/>
      <c r="Q106" s="351"/>
      <c r="R106" s="425"/>
      <c r="S106" s="437"/>
      <c r="T106" s="437"/>
      <c r="U106" s="435"/>
    </row>
    <row r="107" spans="1:24" s="66" customFormat="1" ht="11.45" customHeight="1">
      <c r="A107" s="340"/>
      <c r="B107" s="213"/>
      <c r="C107" s="213"/>
      <c r="D107" s="213"/>
      <c r="E107" s="213"/>
      <c r="F107" s="407"/>
      <c r="G107" s="315"/>
      <c r="H107" s="315"/>
      <c r="I107" s="213"/>
      <c r="J107" s="407"/>
      <c r="K107" s="315"/>
      <c r="L107" s="315"/>
      <c r="M107" s="335"/>
      <c r="N107" s="335"/>
      <c r="O107" s="336"/>
      <c r="P107" s="336"/>
      <c r="Q107" s="336"/>
      <c r="R107" s="343"/>
      <c r="S107" s="60"/>
      <c r="T107" s="57"/>
      <c r="U107" s="57"/>
      <c r="V107" s="57"/>
      <c r="W107" s="57"/>
      <c r="X107" s="58"/>
    </row>
    <row r="108" spans="1:24" s="46" customFormat="1" ht="11.45" customHeight="1">
      <c r="A108" s="340"/>
      <c r="B108" s="213"/>
      <c r="C108" s="213"/>
      <c r="D108" s="213"/>
      <c r="E108" s="213"/>
      <c r="F108" s="407"/>
      <c r="G108" s="315"/>
      <c r="H108" s="315"/>
      <c r="I108" s="213"/>
      <c r="J108" s="407"/>
      <c r="K108" s="315"/>
      <c r="L108" s="315"/>
      <c r="M108" s="335"/>
      <c r="N108" s="335"/>
      <c r="O108" s="336"/>
      <c r="P108" s="336"/>
      <c r="Q108" s="336"/>
      <c r="R108" s="343"/>
      <c r="S108" s="60"/>
      <c r="T108" s="56"/>
      <c r="U108" s="56"/>
      <c r="V108" s="56"/>
    </row>
    <row r="109" spans="1:24" s="46" customFormat="1" ht="15" customHeight="1">
      <c r="A109" s="270" t="s">
        <v>214</v>
      </c>
      <c r="B109" s="276"/>
      <c r="C109" s="276"/>
      <c r="D109" s="276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2"/>
      <c r="P109" s="271"/>
      <c r="Q109" s="273"/>
      <c r="R109" s="274"/>
      <c r="S109" s="94"/>
      <c r="T109" s="94"/>
      <c r="U109" s="94"/>
      <c r="V109" s="94"/>
      <c r="W109" s="94"/>
      <c r="X109" s="93"/>
    </row>
    <row r="110" spans="1:24" s="46" customFormat="1" ht="11.45" customHeight="1">
      <c r="A110" s="341"/>
      <c r="B110" s="213"/>
      <c r="C110" s="213"/>
      <c r="D110" s="213"/>
      <c r="E110" s="213"/>
      <c r="F110" s="353"/>
      <c r="G110" s="315"/>
      <c r="H110" s="315"/>
      <c r="I110" s="213"/>
      <c r="J110" s="353"/>
      <c r="K110" s="315"/>
      <c r="L110" s="315"/>
      <c r="M110" s="335"/>
      <c r="N110" s="213"/>
      <c r="O110" s="336"/>
      <c r="P110" s="336"/>
      <c r="Q110" s="336"/>
      <c r="R110" s="213"/>
      <c r="T110" s="58"/>
      <c r="U110" s="58"/>
      <c r="V110" s="58"/>
    </row>
    <row r="111" spans="1:24" s="46" customFormat="1" ht="11.45" customHeight="1" thickBot="1">
      <c r="A111" s="320" t="s">
        <v>222</v>
      </c>
      <c r="B111" s="320"/>
      <c r="C111" s="320"/>
      <c r="D111" s="320"/>
      <c r="E111" s="320"/>
      <c r="F111" s="356"/>
      <c r="G111" s="356"/>
      <c r="H111" s="356"/>
      <c r="I111" s="320"/>
      <c r="J111" s="356"/>
      <c r="K111" s="356"/>
      <c r="L111" s="356"/>
      <c r="M111" s="344"/>
      <c r="N111" s="213"/>
      <c r="O111" s="336"/>
      <c r="P111" s="343"/>
      <c r="Q111" s="343"/>
      <c r="R111" s="268"/>
      <c r="T111" s="59"/>
      <c r="U111" s="44"/>
    </row>
    <row r="112" spans="1:24" s="89" customFormat="1" ht="11.45" customHeight="1">
      <c r="A112" s="279"/>
      <c r="B112" s="279"/>
      <c r="C112" s="279"/>
      <c r="D112" s="279"/>
      <c r="E112" s="279"/>
      <c r="F112" s="578" t="s">
        <v>6</v>
      </c>
      <c r="G112" s="578"/>
      <c r="H112" s="578"/>
      <c r="I112" s="279"/>
      <c r="J112" s="574" t="s">
        <v>239</v>
      </c>
      <c r="K112" s="574"/>
      <c r="L112" s="574"/>
      <c r="M112" s="280"/>
      <c r="N112" s="281" t="s">
        <v>21</v>
      </c>
      <c r="O112" s="282"/>
      <c r="P112" s="282"/>
      <c r="Q112" s="279"/>
      <c r="R112" s="283"/>
    </row>
    <row r="113" spans="1:24" s="89" customFormat="1" ht="11.45" customHeight="1">
      <c r="A113" s="279"/>
      <c r="B113" s="279"/>
      <c r="C113" s="279"/>
      <c r="D113" s="279"/>
      <c r="E113" s="279"/>
      <c r="F113" s="573" t="s">
        <v>238</v>
      </c>
      <c r="G113" s="573"/>
      <c r="H113" s="573"/>
      <c r="I113" s="279"/>
      <c r="J113" s="573" t="s">
        <v>238</v>
      </c>
      <c r="K113" s="573"/>
      <c r="L113" s="573"/>
      <c r="M113" s="280"/>
      <c r="N113" s="284" t="s">
        <v>1</v>
      </c>
      <c r="O113" s="282"/>
      <c r="P113" s="282"/>
      <c r="Q113" s="279"/>
      <c r="R113" s="283"/>
    </row>
    <row r="114" spans="1:24" s="46" customFormat="1" ht="11.45" customHeight="1">
      <c r="A114" s="321" t="s">
        <v>113</v>
      </c>
      <c r="B114" s="322"/>
      <c r="C114" s="322"/>
      <c r="D114" s="322"/>
      <c r="E114" s="268"/>
      <c r="F114" s="416">
        <v>2015</v>
      </c>
      <c r="G114" s="287"/>
      <c r="H114" s="288">
        <v>2014</v>
      </c>
      <c r="I114" s="268"/>
      <c r="J114" s="416">
        <v>2015</v>
      </c>
      <c r="K114" s="287"/>
      <c r="L114" s="288">
        <v>2014</v>
      </c>
      <c r="M114" s="289"/>
      <c r="N114" s="323">
        <v>2014</v>
      </c>
      <c r="O114" s="345"/>
      <c r="P114" s="213"/>
      <c r="Q114" s="213"/>
      <c r="R114" s="213"/>
      <c r="T114" s="81"/>
      <c r="U114" s="58"/>
    </row>
    <row r="115" spans="1:24" s="46" customFormat="1" ht="11.45" customHeight="1">
      <c r="A115" s="324"/>
      <c r="B115" s="268"/>
      <c r="C115" s="268"/>
      <c r="D115" s="268"/>
      <c r="E115" s="268"/>
      <c r="F115" s="214" t="s">
        <v>0</v>
      </c>
      <c r="G115" s="214"/>
      <c r="H115" s="214"/>
      <c r="I115" s="268"/>
      <c r="J115" s="214" t="s">
        <v>0</v>
      </c>
      <c r="K115" s="214"/>
      <c r="L115" s="214"/>
      <c r="M115" s="325"/>
      <c r="N115" s="214" t="s">
        <v>0</v>
      </c>
      <c r="O115" s="345"/>
      <c r="P115" s="185"/>
      <c r="Q115" s="185"/>
      <c r="R115" s="185"/>
      <c r="S115" s="66"/>
      <c r="T115" s="81"/>
      <c r="U115" s="58"/>
    </row>
    <row r="116" spans="1:24" s="46" customFormat="1" ht="11.45" customHeight="1">
      <c r="A116" s="213"/>
      <c r="B116" s="213" t="s">
        <v>154</v>
      </c>
      <c r="C116" s="213"/>
      <c r="D116" s="213"/>
      <c r="E116" s="268"/>
      <c r="F116" s="549">
        <v>5.1470000000000002</v>
      </c>
      <c r="G116" s="201"/>
      <c r="H116" s="549">
        <v>6.8</v>
      </c>
      <c r="I116" s="550"/>
      <c r="J116" s="549">
        <f>9.2+F116</f>
        <v>14.347</v>
      </c>
      <c r="K116" s="526"/>
      <c r="L116" s="549">
        <v>18.2</v>
      </c>
      <c r="M116" s="526"/>
      <c r="N116" s="549">
        <v>41.3</v>
      </c>
      <c r="O116" s="346"/>
      <c r="P116" s="346"/>
      <c r="Q116" s="347"/>
      <c r="R116" s="346"/>
      <c r="S116" s="172"/>
      <c r="T116" s="81"/>
      <c r="U116" s="58"/>
    </row>
    <row r="117" spans="1:24" s="46" customFormat="1" ht="11.45" customHeight="1">
      <c r="A117" s="213"/>
      <c r="B117" s="248" t="s">
        <v>155</v>
      </c>
      <c r="C117" s="248"/>
      <c r="D117" s="248"/>
      <c r="E117" s="268"/>
      <c r="F117" s="549">
        <v>0.79100000000000037</v>
      </c>
      <c r="G117" s="201"/>
      <c r="H117" s="549">
        <v>-1.9</v>
      </c>
      <c r="I117" s="550"/>
      <c r="J117" s="549">
        <f>0.3+F117</f>
        <v>1.0910000000000004</v>
      </c>
      <c r="K117" s="526"/>
      <c r="L117" s="549">
        <v>-5.2</v>
      </c>
      <c r="M117" s="526"/>
      <c r="N117" s="549">
        <v>26.3</v>
      </c>
      <c r="O117" s="184"/>
      <c r="P117" s="184"/>
      <c r="Q117" s="348"/>
      <c r="R117" s="349"/>
      <c r="S117" s="172"/>
      <c r="T117" s="81"/>
      <c r="U117" s="57"/>
    </row>
    <row r="118" spans="1:24" s="433" customFormat="1" ht="11.45" customHeight="1">
      <c r="A118" s="225"/>
      <c r="B118" s="427" t="s">
        <v>46</v>
      </c>
      <c r="C118" s="427"/>
      <c r="D118" s="427"/>
      <c r="E118" s="360"/>
      <c r="F118" s="203">
        <f>SUM(F116:F117)</f>
        <v>5.9380000000000006</v>
      </c>
      <c r="G118" s="199"/>
      <c r="H118" s="551">
        <f>SUM(H116:H117)</f>
        <v>4.9000000000000004</v>
      </c>
      <c r="I118" s="552"/>
      <c r="J118" s="551">
        <f>SUM(J116:J117)</f>
        <v>15.438000000000001</v>
      </c>
      <c r="K118" s="553"/>
      <c r="L118" s="551">
        <f>SUM(L116:L117)</f>
        <v>13</v>
      </c>
      <c r="M118" s="554"/>
      <c r="N118" s="551">
        <f>SUM(N116:N117)</f>
        <v>67.599999999999994</v>
      </c>
      <c r="O118" s="361"/>
      <c r="P118" s="361"/>
      <c r="Q118" s="351"/>
      <c r="R118" s="425"/>
      <c r="S118" s="437"/>
      <c r="T118" s="436"/>
      <c r="U118" s="80"/>
    </row>
    <row r="119" spans="1:24" s="46" customFormat="1" ht="11.45" customHeight="1">
      <c r="A119" s="340"/>
      <c r="B119" s="213"/>
      <c r="C119" s="213"/>
      <c r="D119" s="213"/>
      <c r="E119" s="213"/>
      <c r="F119" s="407"/>
      <c r="G119" s="315"/>
      <c r="H119" s="315"/>
      <c r="I119" s="213"/>
      <c r="J119" s="407"/>
      <c r="K119" s="315"/>
      <c r="L119" s="315"/>
      <c r="M119" s="335"/>
      <c r="N119" s="335"/>
      <c r="O119" s="336"/>
      <c r="P119" s="336"/>
      <c r="Q119" s="336"/>
      <c r="R119" s="343"/>
      <c r="S119" s="60"/>
      <c r="T119" s="56"/>
      <c r="U119" s="56"/>
      <c r="V119" s="56"/>
    </row>
    <row r="120" spans="1:24" s="46" customFormat="1" ht="11.45" customHeight="1">
      <c r="A120" s="268"/>
      <c r="B120" s="268"/>
      <c r="C120" s="268"/>
      <c r="D120" s="268"/>
      <c r="E120" s="213"/>
      <c r="F120" s="318"/>
      <c r="G120" s="315"/>
      <c r="H120" s="317"/>
      <c r="I120" s="213"/>
      <c r="J120" s="318"/>
      <c r="K120" s="315"/>
      <c r="L120" s="317"/>
      <c r="M120" s="317"/>
      <c r="N120" s="317"/>
      <c r="O120" s="317"/>
      <c r="P120" s="185"/>
      <c r="Q120" s="213"/>
      <c r="R120" s="268"/>
      <c r="S120" s="127"/>
      <c r="T120" s="81"/>
      <c r="U120" s="58"/>
    </row>
    <row r="121" spans="1:24" s="46" customFormat="1" ht="15" customHeight="1">
      <c r="A121" s="270" t="s">
        <v>215</v>
      </c>
      <c r="B121" s="276"/>
      <c r="C121" s="276"/>
      <c r="D121" s="276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2"/>
      <c r="P121" s="271"/>
      <c r="Q121" s="273"/>
      <c r="R121" s="274"/>
      <c r="S121" s="94"/>
      <c r="T121" s="94"/>
      <c r="U121" s="94"/>
      <c r="V121" s="94"/>
      <c r="W121" s="94"/>
      <c r="X121" s="93"/>
    </row>
    <row r="122" spans="1:24" s="46" customFormat="1" ht="11.45" customHeight="1">
      <c r="A122" s="341"/>
      <c r="B122" s="213"/>
      <c r="C122" s="213"/>
      <c r="D122" s="213"/>
      <c r="E122" s="213"/>
      <c r="F122" s="353"/>
      <c r="G122" s="315"/>
      <c r="H122" s="315"/>
      <c r="I122" s="213"/>
      <c r="J122" s="353"/>
      <c r="K122" s="315"/>
      <c r="L122" s="315"/>
      <c r="M122" s="335"/>
      <c r="N122" s="213"/>
      <c r="O122" s="336"/>
      <c r="P122" s="336"/>
      <c r="Q122" s="336"/>
      <c r="R122" s="213"/>
      <c r="T122" s="81"/>
      <c r="U122" s="61"/>
    </row>
    <row r="123" spans="1:24" s="46" customFormat="1" ht="11.45" customHeight="1" thickBot="1">
      <c r="A123" s="320" t="s">
        <v>235</v>
      </c>
      <c r="B123" s="320"/>
      <c r="C123" s="320"/>
      <c r="D123" s="320"/>
      <c r="E123" s="320"/>
      <c r="F123" s="356"/>
      <c r="G123" s="356"/>
      <c r="H123" s="356"/>
      <c r="I123" s="320"/>
      <c r="J123" s="356"/>
      <c r="K123" s="356"/>
      <c r="L123" s="356"/>
      <c r="M123" s="344"/>
      <c r="N123" s="213"/>
      <c r="O123" s="336"/>
      <c r="P123" s="343"/>
      <c r="Q123" s="343"/>
      <c r="R123" s="268"/>
      <c r="S123" s="127"/>
      <c r="T123" s="81"/>
      <c r="U123" s="61"/>
    </row>
    <row r="124" spans="1:24" s="89" customFormat="1" ht="11.45" customHeight="1">
      <c r="A124" s="279"/>
      <c r="B124" s="279"/>
      <c r="C124" s="279"/>
      <c r="D124" s="279"/>
      <c r="E124" s="279"/>
      <c r="F124" s="578" t="s">
        <v>6</v>
      </c>
      <c r="G124" s="578"/>
      <c r="H124" s="578"/>
      <c r="I124" s="279"/>
      <c r="J124" s="574" t="s">
        <v>239</v>
      </c>
      <c r="K124" s="574"/>
      <c r="L124" s="574"/>
      <c r="M124" s="280"/>
      <c r="N124" s="281" t="s">
        <v>21</v>
      </c>
      <c r="O124" s="282"/>
      <c r="P124" s="282"/>
      <c r="Q124" s="279"/>
      <c r="R124" s="283"/>
    </row>
    <row r="125" spans="1:24" s="89" customFormat="1" ht="11.45" customHeight="1">
      <c r="A125" s="279"/>
      <c r="B125" s="279"/>
      <c r="C125" s="279"/>
      <c r="D125" s="279"/>
      <c r="E125" s="279"/>
      <c r="F125" s="573" t="s">
        <v>238</v>
      </c>
      <c r="G125" s="573"/>
      <c r="H125" s="573"/>
      <c r="I125" s="279"/>
      <c r="J125" s="573" t="s">
        <v>238</v>
      </c>
      <c r="K125" s="573"/>
      <c r="L125" s="573"/>
      <c r="M125" s="280"/>
      <c r="N125" s="284" t="s">
        <v>1</v>
      </c>
      <c r="O125" s="282"/>
      <c r="P125" s="282"/>
      <c r="Q125" s="279"/>
      <c r="R125" s="283"/>
    </row>
    <row r="126" spans="1:24" s="46" customFormat="1" ht="11.45" customHeight="1">
      <c r="A126" s="321" t="s">
        <v>113</v>
      </c>
      <c r="B126" s="322"/>
      <c r="C126" s="322"/>
      <c r="D126" s="322"/>
      <c r="E126" s="213"/>
      <c r="F126" s="416">
        <v>2015</v>
      </c>
      <c r="G126" s="287"/>
      <c r="H126" s="288">
        <v>2014</v>
      </c>
      <c r="I126" s="213"/>
      <c r="J126" s="416">
        <v>2015</v>
      </c>
      <c r="K126" s="287"/>
      <c r="L126" s="288">
        <v>2014</v>
      </c>
      <c r="M126" s="289"/>
      <c r="N126" s="323">
        <v>2014</v>
      </c>
      <c r="O126" s="213"/>
      <c r="P126" s="213"/>
      <c r="Q126" s="213"/>
      <c r="R126" s="352"/>
      <c r="S126" s="105"/>
      <c r="T126" s="44"/>
    </row>
    <row r="127" spans="1:24" s="46" customFormat="1" ht="11.45" customHeight="1">
      <c r="A127" s="324"/>
      <c r="B127" s="268"/>
      <c r="C127" s="268"/>
      <c r="D127" s="268"/>
      <c r="E127" s="213"/>
      <c r="F127" s="214" t="s">
        <v>0</v>
      </c>
      <c r="G127" s="214"/>
      <c r="H127" s="214"/>
      <c r="I127" s="213"/>
      <c r="J127" s="214" t="s">
        <v>0</v>
      </c>
      <c r="K127" s="214"/>
      <c r="L127" s="214"/>
      <c r="M127" s="325"/>
      <c r="N127" s="214" t="s">
        <v>0</v>
      </c>
      <c r="O127" s="185"/>
      <c r="P127" s="185"/>
      <c r="Q127" s="185"/>
      <c r="R127" s="352"/>
      <c r="S127" s="69"/>
      <c r="T127" s="61"/>
    </row>
    <row r="128" spans="1:24" s="46" customFormat="1" ht="11.45" customHeight="1">
      <c r="A128" s="213"/>
      <c r="B128" s="213" t="s">
        <v>156</v>
      </c>
      <c r="C128" s="213"/>
      <c r="D128" s="213"/>
      <c r="E128" s="213"/>
      <c r="F128" s="549">
        <v>-2.2000000000000002</v>
      </c>
      <c r="G128" s="201"/>
      <c r="H128" s="549">
        <v>25.9</v>
      </c>
      <c r="I128" s="395"/>
      <c r="J128" s="549">
        <f>4.1+F128</f>
        <v>1.8999999999999995</v>
      </c>
      <c r="K128" s="526"/>
      <c r="L128" s="549">
        <v>73.5</v>
      </c>
      <c r="M128" s="201"/>
      <c r="N128" s="202">
        <v>93.8</v>
      </c>
      <c r="O128" s="346"/>
      <c r="P128" s="346"/>
      <c r="Q128" s="346"/>
      <c r="R128" s="350"/>
      <c r="S128" s="78"/>
    </row>
    <row r="129" spans="1:24" s="46" customFormat="1" ht="11.45" customHeight="1">
      <c r="A129" s="213"/>
      <c r="B129" s="247" t="s">
        <v>157</v>
      </c>
      <c r="C129" s="247"/>
      <c r="D129" s="247"/>
      <c r="E129" s="213"/>
      <c r="F129" s="549">
        <v>5.2</v>
      </c>
      <c r="G129" s="201"/>
      <c r="H129" s="549">
        <v>28</v>
      </c>
      <c r="I129" s="395"/>
      <c r="J129" s="549">
        <f>5+F129</f>
        <v>10.199999999999999</v>
      </c>
      <c r="K129" s="526"/>
      <c r="L129" s="549">
        <v>30.3</v>
      </c>
      <c r="M129" s="201"/>
      <c r="N129" s="202">
        <v>54</v>
      </c>
      <c r="O129" s="349"/>
      <c r="P129" s="349"/>
      <c r="Q129" s="349"/>
      <c r="R129" s="352"/>
      <c r="S129" s="78"/>
    </row>
    <row r="130" spans="1:24" s="46" customFormat="1" ht="11.45" customHeight="1">
      <c r="A130" s="213"/>
      <c r="B130" s="247" t="s">
        <v>158</v>
      </c>
      <c r="C130" s="247"/>
      <c r="D130" s="247"/>
      <c r="E130" s="213"/>
      <c r="F130" s="549">
        <v>1.6</v>
      </c>
      <c r="G130" s="201"/>
      <c r="H130" s="549">
        <v>5</v>
      </c>
      <c r="I130" s="395"/>
      <c r="J130" s="549">
        <f>1.4+F130</f>
        <v>3</v>
      </c>
      <c r="K130" s="526"/>
      <c r="L130" s="549">
        <v>9.3000000000000007</v>
      </c>
      <c r="M130" s="201"/>
      <c r="N130" s="202">
        <v>13.5</v>
      </c>
      <c r="O130" s="349"/>
      <c r="P130" s="349"/>
      <c r="Q130" s="349"/>
      <c r="R130" s="352"/>
      <c r="S130" s="78"/>
    </row>
    <row r="131" spans="1:24" s="46" customFormat="1" ht="11.45" customHeight="1">
      <c r="A131" s="213"/>
      <c r="B131" s="247" t="s">
        <v>159</v>
      </c>
      <c r="C131" s="247"/>
      <c r="D131" s="247"/>
      <c r="E131" s="213"/>
      <c r="F131" s="549">
        <v>55.4</v>
      </c>
      <c r="G131" s="201"/>
      <c r="H131" s="549">
        <v>87.6</v>
      </c>
      <c r="I131" s="395"/>
      <c r="J131" s="549">
        <f>21.2+F131</f>
        <v>76.599999999999994</v>
      </c>
      <c r="K131" s="526"/>
      <c r="L131" s="549">
        <v>164.6</v>
      </c>
      <c r="M131" s="201"/>
      <c r="N131" s="202">
        <v>198.4</v>
      </c>
      <c r="O131" s="349"/>
      <c r="P131" s="349"/>
      <c r="Q131" s="349"/>
      <c r="R131" s="352"/>
      <c r="S131" s="78"/>
    </row>
    <row r="132" spans="1:24" s="46" customFormat="1" ht="11.45" customHeight="1">
      <c r="A132" s="213"/>
      <c r="B132" s="248" t="s">
        <v>160</v>
      </c>
      <c r="C132" s="248"/>
      <c r="D132" s="248"/>
      <c r="E132" s="213"/>
      <c r="F132" s="549">
        <v>3.3</v>
      </c>
      <c r="G132" s="201"/>
      <c r="H132" s="549">
        <v>2.9</v>
      </c>
      <c r="I132" s="395"/>
      <c r="J132" s="549">
        <f>9.8+F132</f>
        <v>13.100000000000001</v>
      </c>
      <c r="K132" s="526"/>
      <c r="L132" s="549">
        <v>3.6</v>
      </c>
      <c r="M132" s="201"/>
      <c r="N132" s="202">
        <v>11.6</v>
      </c>
      <c r="O132" s="349"/>
      <c r="P132" s="349"/>
      <c r="Q132" s="349"/>
      <c r="R132" s="352"/>
      <c r="S132" s="113"/>
      <c r="T132" s="66"/>
    </row>
    <row r="133" spans="1:24" s="433" customFormat="1" ht="11.45" customHeight="1">
      <c r="A133" s="225"/>
      <c r="B133" s="427" t="s">
        <v>46</v>
      </c>
      <c r="C133" s="427"/>
      <c r="D133" s="427"/>
      <c r="E133" s="215"/>
      <c r="F133" s="203">
        <f>SUM(F128:F132)</f>
        <v>63.3</v>
      </c>
      <c r="G133" s="199"/>
      <c r="H133" s="203">
        <f>SUM(H128:H132)</f>
        <v>149.4</v>
      </c>
      <c r="I133" s="215"/>
      <c r="J133" s="203">
        <f>SUM(J128:J132)</f>
        <v>104.79999999999998</v>
      </c>
      <c r="K133" s="199"/>
      <c r="L133" s="203">
        <f>SUM(L128:L132)</f>
        <v>281.3</v>
      </c>
      <c r="M133" s="200"/>
      <c r="N133" s="203">
        <f>SUM(N128:N132)</f>
        <v>371.30000000000007</v>
      </c>
      <c r="O133" s="425"/>
      <c r="P133" s="425"/>
      <c r="Q133" s="425"/>
      <c r="R133" s="125"/>
      <c r="S133" s="434"/>
      <c r="T133" s="435"/>
      <c r="V133" s="65"/>
    </row>
    <row r="134" spans="1:24" s="46" customFormat="1" ht="11.45" customHeight="1">
      <c r="A134" s="213"/>
      <c r="B134" s="576" t="s">
        <v>234</v>
      </c>
      <c r="C134" s="577"/>
      <c r="D134" s="577"/>
      <c r="E134" s="213"/>
      <c r="F134" s="200"/>
      <c r="G134" s="201"/>
      <c r="H134" s="200"/>
      <c r="I134" s="213"/>
      <c r="J134" s="200"/>
      <c r="K134" s="201"/>
      <c r="L134" s="200"/>
      <c r="M134" s="200"/>
      <c r="N134" s="200"/>
      <c r="O134" s="343"/>
      <c r="P134" s="343"/>
      <c r="Q134" s="351"/>
      <c r="R134" s="185"/>
      <c r="S134" s="44"/>
      <c r="T134" s="109"/>
      <c r="U134" s="66"/>
      <c r="W134" s="44"/>
    </row>
    <row r="135" spans="1:24" s="46" customFormat="1" ht="11.45" customHeight="1">
      <c r="A135" s="213"/>
      <c r="B135" s="457"/>
      <c r="C135" s="457"/>
      <c r="D135" s="457"/>
      <c r="E135" s="213"/>
      <c r="F135" s="200"/>
      <c r="G135" s="201"/>
      <c r="H135" s="200"/>
      <c r="I135" s="213"/>
      <c r="J135" s="200"/>
      <c r="K135" s="201"/>
      <c r="L135" s="200"/>
      <c r="M135" s="200"/>
      <c r="N135" s="200"/>
      <c r="O135" s="343"/>
      <c r="P135" s="343"/>
      <c r="Q135" s="351"/>
      <c r="R135" s="185"/>
      <c r="S135" s="44"/>
      <c r="T135" s="109"/>
      <c r="U135" s="66"/>
      <c r="W135" s="44"/>
    </row>
    <row r="136" spans="1:24" s="46" customFormat="1" ht="11.45" customHeight="1">
      <c r="A136" s="213"/>
      <c r="B136" s="268"/>
      <c r="C136" s="268"/>
      <c r="D136" s="268"/>
      <c r="E136" s="213"/>
      <c r="F136" s="200"/>
      <c r="G136" s="201"/>
      <c r="H136" s="200"/>
      <c r="I136" s="213"/>
      <c r="J136" s="200"/>
      <c r="K136" s="201"/>
      <c r="L136" s="200"/>
      <c r="M136" s="200"/>
      <c r="N136" s="200"/>
      <c r="O136" s="343"/>
      <c r="P136" s="343"/>
      <c r="Q136" s="351"/>
      <c r="R136" s="185"/>
      <c r="S136" s="44"/>
      <c r="T136" s="109"/>
      <c r="U136" s="66"/>
      <c r="W136" s="44"/>
    </row>
    <row r="137" spans="1:24" s="46" customFormat="1" ht="15" customHeight="1">
      <c r="A137" s="270" t="s">
        <v>216</v>
      </c>
      <c r="B137" s="276"/>
      <c r="C137" s="276"/>
      <c r="D137" s="276"/>
      <c r="E137" s="271"/>
      <c r="F137" s="271" t="s">
        <v>0</v>
      </c>
      <c r="G137" s="271"/>
      <c r="H137" s="271" t="s">
        <v>0</v>
      </c>
      <c r="I137" s="271"/>
      <c r="J137" s="271" t="s">
        <v>0</v>
      </c>
      <c r="K137" s="271"/>
      <c r="L137" s="271" t="s">
        <v>0</v>
      </c>
      <c r="M137" s="271"/>
      <c r="N137" s="271"/>
      <c r="O137" s="272"/>
      <c r="P137" s="271"/>
      <c r="Q137" s="273"/>
      <c r="R137" s="274"/>
      <c r="S137" s="94"/>
      <c r="T137" s="94"/>
      <c r="U137" s="94"/>
      <c r="V137" s="94"/>
      <c r="W137" s="94"/>
      <c r="X137" s="93"/>
    </row>
    <row r="138" spans="1:24" s="46" customFormat="1" ht="11.45" customHeight="1">
      <c r="A138" s="341"/>
      <c r="B138" s="185"/>
      <c r="C138" s="185"/>
      <c r="D138" s="185"/>
      <c r="E138" s="283"/>
      <c r="F138" s="353"/>
      <c r="G138" s="354"/>
      <c r="H138" s="353"/>
      <c r="I138" s="283"/>
      <c r="J138" s="353"/>
      <c r="K138" s="354"/>
      <c r="L138" s="353"/>
      <c r="M138" s="353"/>
      <c r="N138" s="353"/>
      <c r="O138" s="355"/>
      <c r="P138" s="185"/>
      <c r="Q138" s="213"/>
      <c r="R138" s="268"/>
      <c r="S138" s="82"/>
      <c r="T138" s="109"/>
      <c r="U138" s="66"/>
      <c r="W138" s="44"/>
    </row>
    <row r="139" spans="1:24" s="46" customFormat="1" ht="11.45" customHeight="1" thickBot="1">
      <c r="A139" s="277" t="s">
        <v>69</v>
      </c>
      <c r="B139" s="277"/>
      <c r="C139" s="277"/>
      <c r="D139" s="277"/>
      <c r="E139" s="277"/>
      <c r="F139" s="356"/>
      <c r="G139" s="356"/>
      <c r="H139" s="356"/>
      <c r="I139" s="356"/>
      <c r="J139" s="356"/>
      <c r="K139" s="343"/>
      <c r="L139" s="185"/>
      <c r="M139" s="213"/>
      <c r="N139" s="268"/>
      <c r="O139" s="61"/>
      <c r="P139" s="109"/>
      <c r="Q139" s="66"/>
      <c r="S139" s="44"/>
    </row>
    <row r="140" spans="1:24" s="89" customFormat="1" ht="11.45" customHeight="1">
      <c r="A140" s="279"/>
      <c r="B140" s="279"/>
      <c r="C140" s="279"/>
      <c r="D140" s="279"/>
      <c r="E140" s="279"/>
      <c r="F140" s="575" t="s">
        <v>238</v>
      </c>
      <c r="G140" s="575"/>
      <c r="H140" s="575"/>
      <c r="I140" s="280"/>
      <c r="J140" s="284" t="s">
        <v>1</v>
      </c>
      <c r="K140" s="282"/>
      <c r="L140" s="282"/>
      <c r="M140" s="279"/>
      <c r="N140" s="283"/>
    </row>
    <row r="141" spans="1:24" s="46" customFormat="1" ht="11.45" customHeight="1">
      <c r="A141" s="188" t="s">
        <v>113</v>
      </c>
      <c r="B141" s="186"/>
      <c r="C141" s="186"/>
      <c r="D141" s="186"/>
      <c r="E141" s="185"/>
      <c r="F141" s="416">
        <v>2015</v>
      </c>
      <c r="G141" s="184"/>
      <c r="H141" s="416">
        <v>2014</v>
      </c>
      <c r="I141" s="289"/>
      <c r="J141" s="323">
        <v>2014</v>
      </c>
      <c r="K141" s="213"/>
      <c r="L141" s="185"/>
      <c r="M141" s="213" t="s">
        <v>0</v>
      </c>
      <c r="N141" s="268"/>
      <c r="P141" s="78"/>
      <c r="Q141" s="66"/>
      <c r="R141" s="57"/>
      <c r="S141" s="61"/>
    </row>
    <row r="142" spans="1:24" s="46" customFormat="1" ht="11.45" customHeight="1">
      <c r="A142" s="357"/>
      <c r="B142" s="184"/>
      <c r="C142" s="184"/>
      <c r="D142" s="184"/>
      <c r="E142" s="185"/>
      <c r="F142" s="358"/>
      <c r="G142" s="184"/>
      <c r="H142" s="358"/>
      <c r="I142" s="358"/>
      <c r="J142" s="358"/>
      <c r="K142" s="213"/>
      <c r="L142" s="185"/>
      <c r="M142" s="213"/>
      <c r="N142" s="268"/>
      <c r="P142" s="57"/>
      <c r="Q142" s="57"/>
      <c r="R142" s="57"/>
      <c r="S142" s="57"/>
      <c r="T142" s="61"/>
    </row>
    <row r="143" spans="1:24" s="46" customFormat="1" ht="11.45" customHeight="1">
      <c r="A143" s="184"/>
      <c r="B143" s="245" t="s">
        <v>198</v>
      </c>
      <c r="C143" s="245"/>
      <c r="D143" s="245"/>
      <c r="E143" s="184"/>
      <c r="F143" s="549">
        <v>0</v>
      </c>
      <c r="G143" s="184"/>
      <c r="H143" s="202">
        <v>15.9</v>
      </c>
      <c r="I143" s="343"/>
      <c r="J143" s="202">
        <v>0</v>
      </c>
      <c r="K143" s="213"/>
      <c r="L143" s="185"/>
      <c r="M143" s="213"/>
      <c r="P143" s="57"/>
      <c r="Q143" s="57"/>
      <c r="R143" s="127"/>
      <c r="S143" s="57"/>
      <c r="U143" s="61"/>
      <c r="V143" s="44"/>
    </row>
    <row r="144" spans="1:24" s="46" customFormat="1" ht="11.45" customHeight="1">
      <c r="A144" s="184"/>
      <c r="B144" s="245" t="s">
        <v>68</v>
      </c>
      <c r="C144" s="245"/>
      <c r="D144" s="245"/>
      <c r="E144" s="184"/>
      <c r="F144" s="549">
        <v>6.0830000000000002</v>
      </c>
      <c r="G144" s="184"/>
      <c r="H144" s="202">
        <v>16.8</v>
      </c>
      <c r="I144" s="343"/>
      <c r="J144" s="202">
        <v>11.3</v>
      </c>
      <c r="K144" s="213"/>
      <c r="L144" s="185"/>
      <c r="M144" s="213"/>
      <c r="P144" s="57"/>
      <c r="Q144" s="57"/>
      <c r="R144" s="127"/>
      <c r="S144" s="57"/>
      <c r="T144" s="57"/>
    </row>
    <row r="145" spans="1:23" s="46" customFormat="1" ht="11.45" customHeight="1">
      <c r="A145" s="184"/>
      <c r="B145" s="245" t="s">
        <v>67</v>
      </c>
      <c r="C145" s="245"/>
      <c r="D145" s="245"/>
      <c r="E145" s="184"/>
      <c r="F145" s="549">
        <v>15.869</v>
      </c>
      <c r="G145" s="184"/>
      <c r="H145" s="202">
        <v>26.3</v>
      </c>
      <c r="I145" s="343"/>
      <c r="J145" s="202">
        <v>17.899999999999999</v>
      </c>
      <c r="K145" s="213"/>
      <c r="L145" s="317"/>
      <c r="M145" s="317"/>
      <c r="O145" s="126"/>
      <c r="P145" s="57"/>
      <c r="Q145" s="57"/>
      <c r="R145" s="127"/>
      <c r="S145" s="57"/>
      <c r="T145" s="57"/>
    </row>
    <row r="146" spans="1:23" s="46" customFormat="1" ht="11.45" customHeight="1">
      <c r="A146" s="184"/>
      <c r="B146" s="245" t="s">
        <v>95</v>
      </c>
      <c r="C146" s="245"/>
      <c r="D146" s="245"/>
      <c r="E146" s="184"/>
      <c r="F146" s="549">
        <v>27.638000000000002</v>
      </c>
      <c r="G146" s="184"/>
      <c r="H146" s="202">
        <v>41.2</v>
      </c>
      <c r="I146" s="343"/>
      <c r="J146" s="202">
        <v>29.1</v>
      </c>
      <c r="K146" s="213"/>
      <c r="L146" s="336"/>
      <c r="M146" s="336"/>
      <c r="O146" s="126"/>
      <c r="P146" s="59"/>
      <c r="Q146" s="57"/>
      <c r="R146" s="127"/>
      <c r="S146" s="57"/>
    </row>
    <row r="147" spans="1:23" s="46" customFormat="1" ht="11.45" customHeight="1">
      <c r="A147" s="184"/>
      <c r="B147" s="245" t="s">
        <v>112</v>
      </c>
      <c r="C147" s="245"/>
      <c r="D147" s="245"/>
      <c r="E147" s="184"/>
      <c r="F147" s="549">
        <v>43.045999999999999</v>
      </c>
      <c r="G147" s="184"/>
      <c r="H147" s="202">
        <v>54</v>
      </c>
      <c r="I147" s="343"/>
      <c r="J147" s="202">
        <v>46.6</v>
      </c>
      <c r="K147" s="213"/>
      <c r="L147" s="343"/>
      <c r="M147" s="343"/>
      <c r="O147" s="126"/>
      <c r="P147" s="59"/>
      <c r="Q147" s="57"/>
      <c r="R147" s="127"/>
      <c r="S147" s="57"/>
    </row>
    <row r="148" spans="1:23" s="46" customFormat="1" ht="11.45" customHeight="1">
      <c r="A148" s="184"/>
      <c r="B148" s="245" t="s">
        <v>233</v>
      </c>
      <c r="C148" s="245"/>
      <c r="D148" s="245"/>
      <c r="E148" s="184"/>
      <c r="F148" s="549">
        <v>105.861</v>
      </c>
      <c r="G148" s="184"/>
      <c r="H148" s="202">
        <v>66.900000000000006</v>
      </c>
      <c r="I148" s="343"/>
      <c r="J148" s="202">
        <f>104.5+12.7</f>
        <v>117.2</v>
      </c>
      <c r="K148" s="213"/>
      <c r="L148" s="343"/>
      <c r="M148" s="343"/>
      <c r="O148" s="126"/>
      <c r="P148" s="59"/>
      <c r="Q148" s="57"/>
      <c r="R148" s="127"/>
      <c r="S148" s="57"/>
    </row>
    <row r="149" spans="1:23" s="46" customFormat="1" ht="11.45" customHeight="1">
      <c r="A149" s="186"/>
      <c r="B149" s="248" t="s">
        <v>203</v>
      </c>
      <c r="C149" s="248"/>
      <c r="D149" s="248"/>
      <c r="E149" s="185"/>
      <c r="F149" s="527">
        <v>130.27500000000001</v>
      </c>
      <c r="G149" s="184"/>
      <c r="H149" s="249">
        <v>0</v>
      </c>
      <c r="I149" s="343"/>
      <c r="J149" s="249">
        <v>0</v>
      </c>
      <c r="K149" s="213"/>
      <c r="L149" s="282"/>
      <c r="M149" s="282"/>
      <c r="O149" s="126"/>
      <c r="P149" s="59"/>
      <c r="Q149" s="57"/>
      <c r="R149" s="127"/>
      <c r="S149" s="57"/>
    </row>
    <row r="150" spans="1:23" s="46" customFormat="1" ht="11.45" customHeight="1">
      <c r="A150" s="185"/>
      <c r="B150" s="185" t="s">
        <v>66</v>
      </c>
      <c r="C150" s="185"/>
      <c r="D150" s="185"/>
      <c r="E150" s="185"/>
      <c r="F150" s="526">
        <f>SUM(F143:F149)</f>
        <v>328.77200000000005</v>
      </c>
      <c r="G150" s="184"/>
      <c r="H150" s="201">
        <f>SUM(H143:H149)</f>
        <v>221.1</v>
      </c>
      <c r="I150" s="315"/>
      <c r="J150" s="201">
        <f>SUM(J143:J149)</f>
        <v>222.10000000000002</v>
      </c>
      <c r="K150" s="213"/>
      <c r="L150" s="313"/>
      <c r="M150" s="313"/>
      <c r="O150" s="126"/>
      <c r="P150" s="59"/>
      <c r="Q150" s="57"/>
      <c r="R150" s="127"/>
      <c r="S150" s="57"/>
    </row>
    <row r="151" spans="1:23" s="46" customFormat="1" ht="11.45" customHeight="1">
      <c r="A151" s="185"/>
      <c r="B151" s="185" t="s">
        <v>65</v>
      </c>
      <c r="C151" s="186"/>
      <c r="D151" s="186"/>
      <c r="E151" s="185"/>
      <c r="F151" s="526">
        <v>421.149</v>
      </c>
      <c r="G151" s="184"/>
      <c r="H151" s="201">
        <v>506.8</v>
      </c>
      <c r="I151" s="315"/>
      <c r="J151" s="201">
        <f>485.8-12.7</f>
        <v>473.1</v>
      </c>
      <c r="K151" s="213"/>
      <c r="L151" s="287"/>
      <c r="M151" s="287"/>
      <c r="O151" s="80"/>
      <c r="P151" s="59"/>
      <c r="Q151" s="57"/>
      <c r="R151" s="127"/>
      <c r="S151" s="57"/>
    </row>
    <row r="152" spans="1:23" s="433" customFormat="1" ht="11.45" customHeight="1">
      <c r="A152" s="187"/>
      <c r="B152" s="187" t="s">
        <v>64</v>
      </c>
      <c r="C152" s="431"/>
      <c r="D152" s="431"/>
      <c r="E152" s="425"/>
      <c r="F152" s="551">
        <f>SUM(F150:F151)</f>
        <v>749.92100000000005</v>
      </c>
      <c r="G152" s="183"/>
      <c r="H152" s="203">
        <f>SUM(H150:H151)</f>
        <v>727.9</v>
      </c>
      <c r="I152" s="317"/>
      <c r="J152" s="203">
        <f>SUM(J150:J151)</f>
        <v>695.2</v>
      </c>
      <c r="K152" s="215"/>
      <c r="L152" s="429"/>
      <c r="M152" s="429"/>
      <c r="O152" s="80"/>
      <c r="P152" s="432"/>
      <c r="Q152" s="80"/>
      <c r="R152" s="429"/>
      <c r="S152" s="80"/>
    </row>
    <row r="153" spans="1:23" s="433" customFormat="1" ht="11.45" customHeight="1">
      <c r="A153" s="183"/>
      <c r="B153" s="519" t="s">
        <v>257</v>
      </c>
      <c r="C153" s="245"/>
      <c r="D153" s="245"/>
      <c r="E153" s="425"/>
      <c r="F153" s="200"/>
      <c r="G153" s="183"/>
      <c r="H153" s="200"/>
      <c r="I153" s="425"/>
      <c r="J153" s="200"/>
      <c r="K153" s="183"/>
      <c r="L153" s="200"/>
      <c r="M153" s="317"/>
      <c r="N153" s="200"/>
      <c r="O153" s="215"/>
      <c r="P153" s="429"/>
      <c r="Q153" s="429"/>
      <c r="R153" s="429"/>
      <c r="S153" s="80"/>
      <c r="T153" s="432"/>
      <c r="U153" s="80"/>
      <c r="V153" s="80"/>
      <c r="W153" s="80"/>
    </row>
    <row r="154" spans="1:23" s="46" customFormat="1" ht="11.45" customHeight="1">
      <c r="A154" s="184"/>
      <c r="B154" s="357" t="s">
        <v>0</v>
      </c>
      <c r="C154" s="184"/>
      <c r="D154" s="184"/>
      <c r="E154" s="185"/>
      <c r="F154" s="317"/>
      <c r="G154" s="315"/>
      <c r="H154" s="317"/>
      <c r="I154" s="185"/>
      <c r="J154" s="317"/>
      <c r="K154" s="315"/>
      <c r="L154" s="317"/>
      <c r="M154" s="317"/>
      <c r="N154" s="317"/>
      <c r="O154" s="317"/>
      <c r="P154" s="314"/>
      <c r="Q154" s="314"/>
      <c r="R154" s="314"/>
      <c r="S154" s="57"/>
      <c r="T154" s="59"/>
      <c r="U154" s="57"/>
      <c r="V154" s="57"/>
      <c r="W154" s="57"/>
    </row>
    <row r="155" spans="1:23" s="46" customFormat="1" ht="11.45" customHeight="1">
      <c r="A155" s="213"/>
      <c r="B155" s="269"/>
      <c r="C155" s="269"/>
      <c r="D155" s="269"/>
      <c r="E155" s="213"/>
      <c r="F155" s="315"/>
      <c r="G155" s="315"/>
      <c r="H155" s="315"/>
      <c r="I155" s="213"/>
      <c r="J155" s="315"/>
      <c r="K155" s="315"/>
      <c r="L155" s="315"/>
      <c r="M155" s="335"/>
      <c r="N155" s="335"/>
      <c r="O155" s="336"/>
      <c r="P155" s="315"/>
      <c r="Q155" s="315"/>
      <c r="R155" s="315"/>
      <c r="S155" s="57"/>
      <c r="T155" s="59"/>
      <c r="U155" s="57"/>
      <c r="V155" s="57"/>
      <c r="W155" s="57"/>
    </row>
    <row r="156" spans="1:23" s="46" customFormat="1" ht="11.45" customHeight="1" thickBot="1">
      <c r="A156" s="359" t="s">
        <v>97</v>
      </c>
      <c r="B156" s="277"/>
      <c r="C156" s="277"/>
      <c r="D156" s="277"/>
      <c r="E156" s="277"/>
      <c r="F156" s="356"/>
      <c r="G156" s="356"/>
      <c r="H156" s="356"/>
      <c r="I156" s="277"/>
      <c r="J156" s="356"/>
      <c r="K156" s="356"/>
      <c r="L156" s="356"/>
      <c r="M156" s="356"/>
      <c r="N156" s="356"/>
      <c r="O156" s="343"/>
      <c r="P156" s="315"/>
      <c r="Q156" s="315"/>
      <c r="R156" s="315"/>
      <c r="S156" s="57"/>
      <c r="T156" s="59"/>
      <c r="U156" s="57"/>
      <c r="V156" s="57"/>
      <c r="W156" s="57"/>
    </row>
    <row r="157" spans="1:23" s="89" customFormat="1" ht="11.45" customHeight="1">
      <c r="A157" s="279"/>
      <c r="B157" s="279"/>
      <c r="C157" s="279"/>
      <c r="D157" s="279"/>
      <c r="E157" s="279"/>
      <c r="F157" s="578" t="s">
        <v>6</v>
      </c>
      <c r="G157" s="578"/>
      <c r="H157" s="578"/>
      <c r="I157" s="279"/>
      <c r="J157" s="578" t="s">
        <v>240</v>
      </c>
      <c r="K157" s="578"/>
      <c r="L157" s="578"/>
      <c r="M157" s="280"/>
      <c r="N157" s="281" t="s">
        <v>21</v>
      </c>
      <c r="O157" s="282"/>
      <c r="P157" s="282"/>
      <c r="Q157" s="279"/>
      <c r="R157" s="283"/>
    </row>
    <row r="158" spans="1:23" s="89" customFormat="1" ht="11.45" customHeight="1">
      <c r="A158" s="279"/>
      <c r="B158" s="279"/>
      <c r="C158" s="279"/>
      <c r="D158" s="279"/>
      <c r="E158" s="279"/>
      <c r="F158" s="573" t="s">
        <v>238</v>
      </c>
      <c r="G158" s="573"/>
      <c r="H158" s="573"/>
      <c r="I158" s="279"/>
      <c r="J158" s="573" t="s">
        <v>238</v>
      </c>
      <c r="K158" s="573"/>
      <c r="L158" s="573"/>
      <c r="M158" s="280"/>
      <c r="N158" s="284" t="s">
        <v>1</v>
      </c>
      <c r="O158" s="282"/>
      <c r="P158" s="282"/>
      <c r="Q158" s="279"/>
      <c r="R158" s="283"/>
    </row>
    <row r="159" spans="1:23" s="46" customFormat="1" ht="11.45" customHeight="1">
      <c r="A159" s="321" t="s">
        <v>113</v>
      </c>
      <c r="B159" s="322"/>
      <c r="C159" s="322"/>
      <c r="D159" s="322"/>
      <c r="E159" s="213"/>
      <c r="F159" s="416">
        <f>+$J$29</f>
        <v>2015</v>
      </c>
      <c r="G159" s="287"/>
      <c r="H159" s="288">
        <f>+$L$29</f>
        <v>2014</v>
      </c>
      <c r="I159" s="213"/>
      <c r="J159" s="416">
        <f>+$J$29</f>
        <v>2015</v>
      </c>
      <c r="K159" s="287"/>
      <c r="L159" s="288">
        <f>+$L$29</f>
        <v>2014</v>
      </c>
      <c r="M159" s="289"/>
      <c r="N159" s="290">
        <f>+$L$29</f>
        <v>2014</v>
      </c>
      <c r="O159" s="315"/>
      <c r="P159" s="315"/>
      <c r="Q159" s="343"/>
      <c r="R159" s="350"/>
      <c r="S159" s="57"/>
      <c r="T159" s="57"/>
      <c r="U159" s="57"/>
    </row>
    <row r="160" spans="1:23" s="46" customFormat="1" ht="11.45" customHeight="1">
      <c r="A160" s="360"/>
      <c r="B160" s="268"/>
      <c r="C160" s="268"/>
      <c r="D160" s="268"/>
      <c r="E160" s="213"/>
      <c r="F160" s="214" t="s">
        <v>0</v>
      </c>
      <c r="G160" s="214"/>
      <c r="H160" s="214"/>
      <c r="I160" s="213"/>
      <c r="J160" s="214" t="s">
        <v>0</v>
      </c>
      <c r="K160" s="214"/>
      <c r="L160" s="214"/>
      <c r="M160" s="325"/>
      <c r="N160" s="325"/>
      <c r="O160" s="361"/>
      <c r="P160" s="361"/>
      <c r="Q160" s="343"/>
      <c r="R160" s="343"/>
      <c r="S160" s="57"/>
      <c r="T160" s="57"/>
      <c r="U160" s="57"/>
      <c r="V160" s="57"/>
    </row>
    <row r="161" spans="1:24" s="46" customFormat="1" ht="11.45" customHeight="1">
      <c r="A161" s="213"/>
      <c r="B161" s="213" t="s">
        <v>119</v>
      </c>
      <c r="C161" s="213"/>
      <c r="D161" s="213"/>
      <c r="E161" s="213"/>
      <c r="F161" s="201">
        <f>F32</f>
        <v>112.03400000000001</v>
      </c>
      <c r="G161" s="201"/>
      <c r="H161" s="201">
        <f>H32</f>
        <v>74.8</v>
      </c>
      <c r="I161" s="213"/>
      <c r="J161" s="201">
        <f>J32</f>
        <v>198.63400000000001</v>
      </c>
      <c r="K161" s="201"/>
      <c r="L161" s="201">
        <f>L32</f>
        <v>149</v>
      </c>
      <c r="M161" s="201"/>
      <c r="N161" s="201">
        <f>N32</f>
        <v>290.709</v>
      </c>
      <c r="O161" s="355"/>
      <c r="P161" s="355"/>
      <c r="Q161" s="343"/>
      <c r="R161" s="126"/>
      <c r="S161" s="57"/>
      <c r="T161" s="57"/>
      <c r="U161" s="57"/>
      <c r="V161" s="57"/>
    </row>
    <row r="162" spans="1:24" s="46" customFormat="1" ht="11.45" customHeight="1">
      <c r="A162" s="213"/>
      <c r="B162" s="213" t="s">
        <v>63</v>
      </c>
      <c r="C162" s="213"/>
      <c r="D162" s="213"/>
      <c r="E162" s="213"/>
      <c r="F162" s="201">
        <f>F33</f>
        <v>33.493000000000002</v>
      </c>
      <c r="G162" s="201"/>
      <c r="H162" s="201">
        <f>H33</f>
        <v>60.3</v>
      </c>
      <c r="I162" s="213"/>
      <c r="J162" s="201">
        <f>J33</f>
        <v>90.193000000000012</v>
      </c>
      <c r="K162" s="201"/>
      <c r="L162" s="201">
        <f>L33</f>
        <v>125.1</v>
      </c>
      <c r="M162" s="201"/>
      <c r="N162" s="201">
        <f>N33</f>
        <v>309.02199999999999</v>
      </c>
      <c r="O162" s="343"/>
      <c r="P162" s="343"/>
      <c r="Q162" s="343"/>
      <c r="R162" s="126"/>
      <c r="S162" s="57"/>
    </row>
    <row r="163" spans="1:24" s="46" customFormat="1" ht="11.45" customHeight="1">
      <c r="A163" s="213"/>
      <c r="B163" s="213" t="s">
        <v>161</v>
      </c>
      <c r="C163" s="213"/>
      <c r="D163" s="213"/>
      <c r="E163" s="213"/>
      <c r="F163" s="201">
        <f>-CF!F19</f>
        <v>73.599999999999994</v>
      </c>
      <c r="G163" s="201"/>
      <c r="H163" s="201">
        <f>-CF!H19</f>
        <v>99.6</v>
      </c>
      <c r="I163" s="213"/>
      <c r="J163" s="201">
        <f>-CF!J19</f>
        <v>137.6</v>
      </c>
      <c r="K163" s="201"/>
      <c r="L163" s="201">
        <f>-CF!L19</f>
        <v>215.8</v>
      </c>
      <c r="M163" s="201"/>
      <c r="N163" s="201">
        <f>-CF!N19</f>
        <v>344.2</v>
      </c>
      <c r="O163" s="343"/>
      <c r="P163" s="343"/>
      <c r="Q163" s="343"/>
      <c r="R163" s="126"/>
      <c r="S163" s="57"/>
    </row>
    <row r="164" spans="1:24" s="46" customFormat="1" ht="11.45" customHeight="1">
      <c r="A164" s="213"/>
      <c r="B164" s="213" t="s">
        <v>178</v>
      </c>
      <c r="C164" s="213"/>
      <c r="D164" s="213"/>
      <c r="E164" s="213"/>
      <c r="F164" s="362">
        <v>1.52</v>
      </c>
      <c r="G164" s="362"/>
      <c r="H164" s="362">
        <v>0.75</v>
      </c>
      <c r="I164" s="185"/>
      <c r="J164" s="362">
        <v>1.44</v>
      </c>
      <c r="K164" s="536"/>
      <c r="L164" s="536">
        <v>0.69</v>
      </c>
      <c r="M164" s="362"/>
      <c r="N164" s="362">
        <v>0.84</v>
      </c>
      <c r="O164" s="343"/>
      <c r="P164" s="343"/>
      <c r="Q164" s="343"/>
      <c r="S164" s="57"/>
    </row>
    <row r="165" spans="1:24" s="46" customFormat="1" ht="11.45" customHeight="1">
      <c r="A165" s="213"/>
      <c r="B165" s="213" t="s">
        <v>162</v>
      </c>
      <c r="C165" s="213"/>
      <c r="D165" s="213"/>
      <c r="E165" s="213"/>
      <c r="F165" s="201">
        <f>F90</f>
        <v>4.8339999999999996</v>
      </c>
      <c r="G165" s="201"/>
      <c r="H165" s="201">
        <v>5.5</v>
      </c>
      <c r="I165" s="201"/>
      <c r="J165" s="201">
        <f>J90</f>
        <v>9.6340000000000003</v>
      </c>
      <c r="K165" s="201"/>
      <c r="L165" s="201">
        <v>9.6999999999999993</v>
      </c>
      <c r="M165" s="201"/>
      <c r="N165" s="201">
        <f>N90</f>
        <v>20.300999999999998</v>
      </c>
      <c r="O165" s="343"/>
      <c r="P165" s="343"/>
      <c r="Q165" s="363"/>
      <c r="R165" s="126"/>
      <c r="S165" s="58"/>
    </row>
    <row r="166" spans="1:24" s="46" customFormat="1" ht="11.45" customHeight="1">
      <c r="A166" s="213"/>
      <c r="B166" s="213" t="s">
        <v>136</v>
      </c>
      <c r="C166" s="213"/>
      <c r="D166" s="213"/>
      <c r="E166" s="213"/>
      <c r="F166" s="201">
        <f>-F72</f>
        <v>30.905000000000001</v>
      </c>
      <c r="G166" s="201"/>
      <c r="H166" s="201">
        <f>-H72</f>
        <v>28.1</v>
      </c>
      <c r="I166" s="213"/>
      <c r="J166" s="201">
        <f>-J72</f>
        <v>54.704999999999998</v>
      </c>
      <c r="K166" s="201"/>
      <c r="L166" s="201">
        <f>-L72</f>
        <v>60.7</v>
      </c>
      <c r="M166" s="201"/>
      <c r="N166" s="201">
        <f>-N72</f>
        <v>98.046999999999997</v>
      </c>
      <c r="O166" s="343"/>
      <c r="P166" s="343"/>
      <c r="Q166" s="363"/>
      <c r="R166" s="126"/>
      <c r="S166" s="58"/>
    </row>
    <row r="167" spans="1:24" s="46" customFormat="1" ht="11.45" customHeight="1">
      <c r="A167" s="322"/>
      <c r="B167" s="322" t="s">
        <v>163</v>
      </c>
      <c r="C167" s="322"/>
      <c r="D167" s="322"/>
      <c r="E167" s="213"/>
      <c r="F167" s="249">
        <f>F74</f>
        <v>74.644000000000005</v>
      </c>
      <c r="G167" s="201"/>
      <c r="H167" s="249">
        <f>H74</f>
        <v>71.599999999999994</v>
      </c>
      <c r="I167" s="213"/>
      <c r="J167" s="249">
        <f>J74</f>
        <v>147.14400000000001</v>
      </c>
      <c r="K167" s="201"/>
      <c r="L167" s="249">
        <f>L74</f>
        <v>135.19999999999999</v>
      </c>
      <c r="M167" s="201"/>
      <c r="N167" s="249">
        <f>N74</f>
        <v>344.2</v>
      </c>
      <c r="O167" s="343"/>
      <c r="P167" s="343"/>
      <c r="Q167" s="364"/>
      <c r="R167" s="126"/>
      <c r="S167" s="58"/>
    </row>
    <row r="168" spans="1:24" s="46" customFormat="1" ht="11.45" customHeight="1">
      <c r="A168" s="268"/>
      <c r="B168" s="184"/>
      <c r="C168" s="184"/>
      <c r="D168" s="184"/>
      <c r="E168" s="184"/>
      <c r="F168" s="361"/>
      <c r="G168" s="361"/>
      <c r="H168" s="361"/>
      <c r="I168" s="184"/>
      <c r="J168" s="361"/>
      <c r="K168" s="361"/>
      <c r="L168" s="361"/>
      <c r="M168" s="361"/>
      <c r="N168" s="361"/>
      <c r="O168" s="361"/>
      <c r="P168" s="343"/>
      <c r="Q168" s="343"/>
      <c r="R168" s="343"/>
      <c r="S168" s="128"/>
      <c r="T168" s="81"/>
      <c r="U168" s="58"/>
    </row>
    <row r="169" spans="1:24" s="46" customFormat="1" ht="11.45" customHeight="1">
      <c r="A169" s="365"/>
      <c r="B169" s="366"/>
      <c r="C169" s="366"/>
      <c r="D169" s="366"/>
      <c r="E169" s="366"/>
      <c r="F169" s="343"/>
      <c r="G169" s="343"/>
      <c r="H169" s="343"/>
      <c r="I169" s="366"/>
      <c r="J169" s="343"/>
      <c r="K169" s="343"/>
      <c r="L169" s="343"/>
      <c r="M169" s="343"/>
      <c r="N169" s="343"/>
      <c r="O169" s="343"/>
      <c r="P169" s="343"/>
      <c r="Q169" s="213"/>
      <c r="R169" s="367"/>
      <c r="S169" s="57"/>
      <c r="T169" s="81"/>
      <c r="U169" s="58"/>
    </row>
    <row r="170" spans="1:24" s="46" customFormat="1" ht="15" customHeight="1">
      <c r="A170" s="270" t="s">
        <v>217</v>
      </c>
      <c r="B170" s="276"/>
      <c r="C170" s="276"/>
      <c r="D170" s="276"/>
      <c r="E170" s="271"/>
      <c r="F170" s="271" t="s">
        <v>0</v>
      </c>
      <c r="G170" s="271"/>
      <c r="H170" s="271" t="s">
        <v>0</v>
      </c>
      <c r="I170" s="271"/>
      <c r="J170" s="271" t="s">
        <v>0</v>
      </c>
      <c r="K170" s="271"/>
      <c r="L170" s="271" t="s">
        <v>0</v>
      </c>
      <c r="M170" s="271"/>
      <c r="N170" s="271"/>
      <c r="O170" s="272"/>
      <c r="P170" s="271"/>
      <c r="Q170" s="273"/>
      <c r="R170" s="274"/>
      <c r="S170" s="94"/>
      <c r="T170" s="94"/>
      <c r="U170" s="94"/>
      <c r="V170" s="94"/>
      <c r="W170" s="94"/>
      <c r="X170" s="93"/>
    </row>
    <row r="171" spans="1:24" s="46" customFormat="1" ht="11.45" customHeight="1">
      <c r="A171" s="368" t="s">
        <v>0</v>
      </c>
      <c r="B171" s="213"/>
      <c r="C171" s="213"/>
      <c r="D171" s="213"/>
      <c r="E171" s="213"/>
      <c r="F171" s="420"/>
      <c r="G171" s="315"/>
      <c r="H171" s="315"/>
      <c r="I171" s="213"/>
      <c r="J171" s="420"/>
      <c r="K171" s="315"/>
      <c r="L171" s="315"/>
      <c r="M171" s="343"/>
      <c r="N171" s="343"/>
      <c r="O171" s="343"/>
      <c r="P171" s="343"/>
      <c r="Q171" s="213"/>
      <c r="R171" s="367"/>
      <c r="S171" s="57"/>
      <c r="T171" s="81"/>
      <c r="U171" s="58"/>
    </row>
    <row r="172" spans="1:24" s="46" customFormat="1" ht="11.45" customHeight="1" thickBot="1">
      <c r="A172" s="320" t="s">
        <v>172</v>
      </c>
      <c r="B172" s="320"/>
      <c r="C172" s="320"/>
      <c r="D172" s="320"/>
      <c r="E172" s="320"/>
      <c r="F172" s="356"/>
      <c r="G172" s="356"/>
      <c r="H172" s="356"/>
      <c r="I172" s="344"/>
      <c r="J172" s="320"/>
      <c r="K172" s="336"/>
      <c r="L172" s="343"/>
      <c r="M172" s="343"/>
      <c r="N172" s="268"/>
      <c r="O172" s="127"/>
      <c r="P172" s="81"/>
      <c r="Q172" s="58"/>
    </row>
    <row r="173" spans="1:24" s="89" customFormat="1" ht="11.45" customHeight="1">
      <c r="A173" s="279"/>
      <c r="B173" s="279"/>
      <c r="C173" s="279"/>
      <c r="D173" s="279"/>
      <c r="E173" s="279"/>
      <c r="F173" s="575" t="s">
        <v>238</v>
      </c>
      <c r="G173" s="575"/>
      <c r="H173" s="575"/>
      <c r="I173" s="280"/>
      <c r="J173" s="284" t="s">
        <v>1</v>
      </c>
      <c r="K173" s="282"/>
      <c r="L173" s="282"/>
      <c r="M173" s="279"/>
      <c r="N173" s="283"/>
    </row>
    <row r="174" spans="1:24" s="46" customFormat="1" ht="11.45" customHeight="1">
      <c r="A174" s="321" t="s">
        <v>113</v>
      </c>
      <c r="B174" s="322"/>
      <c r="C174" s="322"/>
      <c r="D174" s="322"/>
      <c r="E174" s="213"/>
      <c r="F174" s="416">
        <v>2015</v>
      </c>
      <c r="G174" s="287"/>
      <c r="H174" s="288">
        <v>2014</v>
      </c>
      <c r="I174" s="289"/>
      <c r="J174" s="323">
        <v>2014</v>
      </c>
      <c r="K174" s="345"/>
      <c r="L174" s="213"/>
      <c r="M174" s="213"/>
      <c r="N174" s="213"/>
      <c r="O174" s="127"/>
      <c r="P174" s="81"/>
      <c r="Q174" s="61"/>
    </row>
    <row r="175" spans="1:24" s="46" customFormat="1" ht="11.45" customHeight="1">
      <c r="A175" s="324"/>
      <c r="B175" s="369" t="s">
        <v>164</v>
      </c>
      <c r="C175" s="268"/>
      <c r="D175" s="268"/>
      <c r="E175" s="213"/>
      <c r="F175" s="214" t="s">
        <v>0</v>
      </c>
      <c r="G175" s="214"/>
      <c r="H175" s="465"/>
      <c r="I175" s="325"/>
      <c r="J175" s="214" t="s">
        <v>0</v>
      </c>
      <c r="K175" s="345"/>
      <c r="L175" s="185"/>
      <c r="M175" s="185"/>
      <c r="N175" s="185"/>
      <c r="O175" s="127"/>
      <c r="P175" s="81"/>
      <c r="Q175" s="61"/>
    </row>
    <row r="176" spans="1:24" s="46" customFormat="1" ht="11.45" customHeight="1">
      <c r="A176" s="213"/>
      <c r="B176" s="213" t="s">
        <v>204</v>
      </c>
      <c r="C176" s="370"/>
      <c r="D176" s="247"/>
      <c r="E176" s="213"/>
      <c r="F176" s="202">
        <v>395</v>
      </c>
      <c r="G176" s="201"/>
      <c r="H176" s="202">
        <v>399</v>
      </c>
      <c r="I176" s="201"/>
      <c r="J176" s="202">
        <v>397</v>
      </c>
      <c r="K176" s="184"/>
      <c r="L176" s="184"/>
      <c r="M176" s="348"/>
      <c r="N176" s="349"/>
      <c r="O176" s="127"/>
      <c r="P176" s="81"/>
      <c r="Q176" s="61"/>
    </row>
    <row r="177" spans="1:21" s="46" customFormat="1" ht="11.45" customHeight="1">
      <c r="A177" s="213"/>
      <c r="B177" s="213" t="s">
        <v>165</v>
      </c>
      <c r="C177" s="370"/>
      <c r="D177" s="247"/>
      <c r="E177" s="213"/>
      <c r="F177" s="202">
        <v>213.5</v>
      </c>
      <c r="G177" s="201"/>
      <c r="H177" s="202">
        <v>234.5</v>
      </c>
      <c r="I177" s="201"/>
      <c r="J177" s="202">
        <v>223.9</v>
      </c>
      <c r="K177" s="184"/>
      <c r="L177" s="184"/>
      <c r="M177" s="348"/>
      <c r="N177" s="349"/>
      <c r="O177" s="127"/>
      <c r="P177" s="81"/>
      <c r="Q177" s="61"/>
    </row>
    <row r="178" spans="1:21" s="46" customFormat="1" ht="11.45" customHeight="1">
      <c r="A178" s="213"/>
      <c r="B178" s="213" t="s">
        <v>166</v>
      </c>
      <c r="C178" s="370"/>
      <c r="D178" s="247"/>
      <c r="E178" s="213"/>
      <c r="F178" s="202">
        <v>38.1</v>
      </c>
      <c r="G178" s="201"/>
      <c r="H178" s="202">
        <v>0</v>
      </c>
      <c r="I178" s="201"/>
      <c r="J178" s="202">
        <v>38.1</v>
      </c>
      <c r="K178" s="184"/>
      <c r="L178" s="184"/>
      <c r="M178" s="348"/>
      <c r="N178" s="349"/>
      <c r="O178" s="127"/>
      <c r="P178" s="81"/>
      <c r="Q178" s="61"/>
    </row>
    <row r="179" spans="1:21" s="46" customFormat="1" ht="11.45" customHeight="1">
      <c r="A179" s="213"/>
      <c r="B179" s="213" t="s">
        <v>205</v>
      </c>
      <c r="C179" s="370"/>
      <c r="D179" s="245"/>
      <c r="E179" s="213"/>
      <c r="F179" s="202">
        <v>50</v>
      </c>
      <c r="G179" s="201"/>
      <c r="H179" s="202">
        <v>160</v>
      </c>
      <c r="I179" s="201"/>
      <c r="J179" s="202">
        <v>100</v>
      </c>
      <c r="K179" s="184"/>
      <c r="L179" s="184"/>
      <c r="M179" s="348"/>
      <c r="N179" s="349"/>
      <c r="O179" s="127"/>
      <c r="P179" s="81"/>
      <c r="Q179" s="61"/>
    </row>
    <row r="180" spans="1:21" s="46" customFormat="1" ht="11.45" customHeight="1">
      <c r="A180" s="213"/>
      <c r="B180" s="371" t="s">
        <v>167</v>
      </c>
      <c r="C180" s="370"/>
      <c r="D180" s="245"/>
      <c r="E180" s="213"/>
      <c r="F180" s="202"/>
      <c r="G180" s="201"/>
      <c r="H180" s="202"/>
      <c r="I180" s="201"/>
      <c r="J180" s="202"/>
      <c r="K180" s="184"/>
      <c r="L180" s="184"/>
      <c r="M180" s="348"/>
      <c r="N180" s="349"/>
      <c r="O180" s="127"/>
      <c r="P180" s="81"/>
      <c r="Q180" s="61"/>
    </row>
    <row r="181" spans="1:21" s="46" customFormat="1" ht="11.45" customHeight="1">
      <c r="A181" s="213"/>
      <c r="B181" s="213" t="s">
        <v>168</v>
      </c>
      <c r="C181" s="370"/>
      <c r="D181" s="248"/>
      <c r="E181" s="213"/>
      <c r="F181" s="202">
        <v>450</v>
      </c>
      <c r="G181" s="201"/>
      <c r="H181" s="202">
        <v>450</v>
      </c>
      <c r="I181" s="201"/>
      <c r="J181" s="202">
        <v>450</v>
      </c>
      <c r="K181" s="184"/>
      <c r="L181" s="184"/>
      <c r="M181" s="348"/>
      <c r="N181" s="349"/>
      <c r="O181" s="127"/>
      <c r="P181" s="81"/>
      <c r="Q181" s="61"/>
    </row>
    <row r="182" spans="1:21" s="46" customFormat="1" ht="11.45" customHeight="1">
      <c r="A182" s="337"/>
      <c r="B182" s="337" t="s">
        <v>46</v>
      </c>
      <c r="C182" s="337"/>
      <c r="D182" s="322"/>
      <c r="E182" s="213"/>
      <c r="F182" s="203">
        <f>SUM(F176:F181)</f>
        <v>1146.5999999999999</v>
      </c>
      <c r="G182" s="201"/>
      <c r="H182" s="203">
        <f>SUM(H176:H181)</f>
        <v>1243.5</v>
      </c>
      <c r="I182" s="200"/>
      <c r="J182" s="203">
        <f>SUM(J176:J181)</f>
        <v>1209</v>
      </c>
      <c r="K182" s="343"/>
      <c r="L182" s="343"/>
      <c r="M182" s="351"/>
      <c r="N182" s="185"/>
      <c r="O182" s="44"/>
      <c r="P182" s="57"/>
      <c r="Q182" s="57"/>
      <c r="R182" s="57"/>
      <c r="S182" s="57"/>
      <c r="T182" s="57"/>
    </row>
    <row r="183" spans="1:21" s="46" customFormat="1" ht="11.45" customHeight="1">
      <c r="A183" s="213"/>
      <c r="B183" s="370" t="s">
        <v>169</v>
      </c>
      <c r="C183" s="268"/>
      <c r="D183" s="268"/>
      <c r="E183" s="213"/>
      <c r="F183" s="202">
        <v>-24.8</v>
      </c>
      <c r="G183" s="201"/>
      <c r="H183" s="202">
        <v>-185</v>
      </c>
      <c r="I183" s="200"/>
      <c r="J183" s="202">
        <v>-24.8</v>
      </c>
      <c r="K183" s="343"/>
      <c r="L183" s="343"/>
      <c r="M183" s="351"/>
      <c r="N183" s="185"/>
      <c r="O183" s="44"/>
      <c r="P183" s="57"/>
      <c r="Q183" s="57"/>
      <c r="R183" s="57"/>
      <c r="S183" s="57"/>
      <c r="T183" s="57"/>
    </row>
    <row r="184" spans="1:21" s="46" customFormat="1" ht="11.45" customHeight="1">
      <c r="A184" s="213"/>
      <c r="B184" s="370" t="s">
        <v>170</v>
      </c>
      <c r="C184" s="268"/>
      <c r="D184" s="268"/>
      <c r="E184" s="213"/>
      <c r="F184" s="202">
        <v>-22.2</v>
      </c>
      <c r="G184" s="201"/>
      <c r="H184" s="202">
        <v>-18.3</v>
      </c>
      <c r="I184" s="200"/>
      <c r="J184" s="202">
        <v>-24.1</v>
      </c>
      <c r="K184" s="343"/>
      <c r="L184" s="343"/>
      <c r="M184" s="351"/>
      <c r="N184" s="185"/>
      <c r="O184" s="44"/>
      <c r="P184" s="79"/>
      <c r="Q184" s="79"/>
      <c r="R184" s="79"/>
      <c r="S184" s="79"/>
      <c r="T184" s="67"/>
    </row>
    <row r="185" spans="1:21" s="65" customFormat="1" ht="11.45" customHeight="1">
      <c r="A185" s="187"/>
      <c r="B185" s="187" t="s">
        <v>171</v>
      </c>
      <c r="C185" s="187"/>
      <c r="D185" s="203"/>
      <c r="E185" s="425"/>
      <c r="F185" s="203">
        <f>SUM(F182:F184)</f>
        <v>1099.5999999999999</v>
      </c>
      <c r="G185" s="183"/>
      <c r="H185" s="203">
        <f>SUM(H182:H184)</f>
        <v>1040.2</v>
      </c>
      <c r="I185" s="317"/>
      <c r="J185" s="203">
        <f>SUM(J182:J184)</f>
        <v>1160.1000000000001</v>
      </c>
      <c r="K185" s="215"/>
      <c r="L185" s="429"/>
      <c r="M185" s="429"/>
      <c r="N185" s="429"/>
      <c r="O185" s="80"/>
    </row>
    <row r="186" spans="1:21" ht="11.45" customHeight="1">
      <c r="A186" s="213"/>
      <c r="B186" s="268"/>
      <c r="C186" s="268"/>
      <c r="D186" s="268"/>
      <c r="E186" s="213"/>
      <c r="F186" s="200"/>
      <c r="G186" s="201"/>
      <c r="H186" s="200"/>
      <c r="I186" s="213"/>
      <c r="J186" s="200"/>
      <c r="K186" s="201"/>
      <c r="L186" s="200"/>
      <c r="M186" s="200"/>
      <c r="N186" s="200"/>
      <c r="O186" s="343"/>
      <c r="P186" s="343"/>
      <c r="Q186" s="351"/>
      <c r="R186" s="185"/>
    </row>
    <row r="187" spans="1:21" ht="11.45" customHeight="1" thickBot="1">
      <c r="A187" s="320" t="s">
        <v>173</v>
      </c>
      <c r="B187" s="320"/>
      <c r="C187" s="320"/>
      <c r="D187" s="320"/>
      <c r="E187" s="320"/>
      <c r="F187" s="356"/>
      <c r="G187" s="356"/>
      <c r="H187" s="356"/>
      <c r="I187" s="344"/>
      <c r="J187" s="320"/>
      <c r="K187" s="336"/>
      <c r="L187" s="343"/>
      <c r="M187" s="351"/>
      <c r="N187" s="185"/>
      <c r="O187" s="44"/>
      <c r="P187" s="138"/>
      <c r="Q187" s="44"/>
      <c r="R187" s="44"/>
      <c r="T187" s="54"/>
      <c r="U187" s="54"/>
    </row>
    <row r="188" spans="1:21" s="89" customFormat="1" ht="11.45" customHeight="1">
      <c r="A188" s="279"/>
      <c r="B188" s="279"/>
      <c r="C188" s="279"/>
      <c r="D188" s="279"/>
      <c r="E188" s="279"/>
      <c r="F188" s="575" t="s">
        <v>238</v>
      </c>
      <c r="G188" s="575"/>
      <c r="H188" s="575"/>
      <c r="I188" s="280"/>
      <c r="J188" s="284" t="s">
        <v>1</v>
      </c>
      <c r="K188" s="282"/>
      <c r="L188" s="282"/>
      <c r="M188" s="279"/>
      <c r="N188" s="283"/>
    </row>
    <row r="189" spans="1:21" ht="11.45" customHeight="1">
      <c r="A189" s="321" t="s">
        <v>113</v>
      </c>
      <c r="B189" s="322"/>
      <c r="C189" s="322"/>
      <c r="D189" s="322"/>
      <c r="E189" s="213"/>
      <c r="F189" s="416">
        <v>2015</v>
      </c>
      <c r="G189" s="287"/>
      <c r="H189" s="288">
        <v>2014</v>
      </c>
      <c r="I189" s="289"/>
      <c r="J189" s="323">
        <v>2014</v>
      </c>
      <c r="K189" s="345"/>
      <c r="L189" s="343"/>
      <c r="M189" s="351"/>
      <c r="N189" s="185"/>
      <c r="O189" s="44"/>
      <c r="Q189" s="44"/>
      <c r="R189" s="44"/>
      <c r="T189" s="54"/>
      <c r="U189" s="54"/>
    </row>
    <row r="190" spans="1:21" ht="11.45" customHeight="1">
      <c r="A190" s="324"/>
      <c r="B190" s="369" t="s">
        <v>164</v>
      </c>
      <c r="C190" s="268"/>
      <c r="D190" s="268"/>
      <c r="E190" s="213"/>
      <c r="F190" s="214" t="s">
        <v>0</v>
      </c>
      <c r="G190" s="214"/>
      <c r="H190" s="214"/>
      <c r="I190" s="325"/>
      <c r="J190" s="214" t="s">
        <v>0</v>
      </c>
      <c r="K190" s="345"/>
      <c r="L190" s="343"/>
      <c r="M190" s="351"/>
      <c r="N190" s="185"/>
      <c r="O190" s="44"/>
      <c r="Q190" s="44"/>
      <c r="R190" s="44"/>
      <c r="T190" s="54"/>
      <c r="U190" s="54"/>
    </row>
    <row r="191" spans="1:21" ht="11.45" customHeight="1">
      <c r="A191" s="213"/>
      <c r="B191" s="370" t="s">
        <v>206</v>
      </c>
      <c r="C191" s="370"/>
      <c r="D191" s="213"/>
      <c r="E191" s="213"/>
      <c r="F191" s="202">
        <v>450</v>
      </c>
      <c r="G191" s="201"/>
      <c r="H191" s="202">
        <v>340</v>
      </c>
      <c r="I191" s="201"/>
      <c r="J191" s="202">
        <v>400</v>
      </c>
      <c r="K191" s="346"/>
      <c r="L191" s="343"/>
      <c r="M191" s="351"/>
      <c r="N191" s="185"/>
      <c r="O191" s="44"/>
      <c r="P191" s="81"/>
      <c r="Q191" s="44"/>
      <c r="R191" s="44"/>
      <c r="T191" s="54"/>
      <c r="U191" s="54"/>
    </row>
    <row r="192" spans="1:21" ht="11.45" customHeight="1">
      <c r="A192" s="213"/>
      <c r="B192" s="370" t="s">
        <v>174</v>
      </c>
      <c r="C192" s="370"/>
      <c r="D192" s="247"/>
      <c r="E192" s="213"/>
      <c r="F192" s="202">
        <v>258.5</v>
      </c>
      <c r="G192" s="201"/>
      <c r="H192" s="202">
        <v>304.60000000000002</v>
      </c>
      <c r="I192" s="201"/>
      <c r="J192" s="202">
        <v>266.5</v>
      </c>
      <c r="K192" s="184"/>
      <c r="L192" s="343"/>
      <c r="M192" s="213"/>
      <c r="N192" s="367"/>
      <c r="O192" s="57"/>
      <c r="Q192" s="44"/>
      <c r="R192" s="44"/>
      <c r="T192" s="54"/>
      <c r="U192" s="54"/>
    </row>
    <row r="193" spans="1:25" ht="11.45" customHeight="1">
      <c r="A193" s="213"/>
      <c r="B193" s="371" t="s">
        <v>167</v>
      </c>
      <c r="C193" s="370"/>
      <c r="D193" s="247"/>
      <c r="E193" s="213"/>
      <c r="F193" s="202"/>
      <c r="G193" s="201"/>
      <c r="H193" s="202"/>
      <c r="I193" s="201"/>
      <c r="J193" s="202" t="s">
        <v>0</v>
      </c>
      <c r="K193" s="184"/>
      <c r="L193" s="343"/>
      <c r="M193" s="213"/>
      <c r="N193" s="367"/>
      <c r="O193" s="57"/>
      <c r="Q193" s="44"/>
      <c r="R193" s="44"/>
      <c r="T193" s="54"/>
      <c r="U193" s="54"/>
    </row>
    <row r="194" spans="1:25" customFormat="1" ht="11.45" customHeight="1">
      <c r="A194" s="213"/>
      <c r="B194" s="370" t="s">
        <v>175</v>
      </c>
      <c r="C194" s="370"/>
      <c r="D194" s="247"/>
      <c r="E194" s="213"/>
      <c r="F194" s="202">
        <v>6.3</v>
      </c>
      <c r="G194" s="201"/>
      <c r="H194" s="202">
        <v>8.1999999999999993</v>
      </c>
      <c r="I194" s="201"/>
      <c r="J194" s="202">
        <v>6.7</v>
      </c>
      <c r="K194" s="184"/>
      <c r="L194" s="343"/>
      <c r="M194" s="213"/>
      <c r="N194" s="367"/>
      <c r="O194" s="77"/>
      <c r="T194" s="22"/>
      <c r="U194" s="22"/>
    </row>
    <row r="195" spans="1:25" ht="11.45" customHeight="1">
      <c r="A195" s="213"/>
      <c r="B195" s="372" t="s">
        <v>176</v>
      </c>
      <c r="C195" s="372"/>
      <c r="D195" s="248"/>
      <c r="E195" s="213"/>
      <c r="F195" s="202">
        <v>16.3</v>
      </c>
      <c r="G195" s="201"/>
      <c r="H195" s="202">
        <v>18.899999999999999</v>
      </c>
      <c r="I195" s="201"/>
      <c r="J195" s="202">
        <v>14.1</v>
      </c>
      <c r="K195" s="184"/>
      <c r="L195" s="343"/>
      <c r="M195" s="213"/>
      <c r="N195" s="259"/>
      <c r="O195" s="44"/>
      <c r="Q195" s="44"/>
      <c r="R195" s="44"/>
      <c r="T195" s="54"/>
      <c r="U195" s="54"/>
    </row>
    <row r="196" spans="1:25" s="65" customFormat="1" ht="11.45" customHeight="1">
      <c r="A196" s="215"/>
      <c r="B196" s="225" t="s">
        <v>46</v>
      </c>
      <c r="C196" s="427"/>
      <c r="D196" s="427"/>
      <c r="E196" s="215"/>
      <c r="F196" s="203">
        <f>SUM(F191:F195)</f>
        <v>731.09999999999991</v>
      </c>
      <c r="G196" s="199"/>
      <c r="H196" s="203">
        <f>SUM(H191:H195)</f>
        <v>671.7</v>
      </c>
      <c r="I196" s="200"/>
      <c r="J196" s="203">
        <f>SUM(J191:J195)</f>
        <v>687.30000000000007</v>
      </c>
      <c r="K196" s="361"/>
      <c r="L196" s="361"/>
      <c r="M196" s="361"/>
      <c r="N196" s="361"/>
      <c r="T196" s="430"/>
      <c r="U196" s="430"/>
    </row>
    <row r="197" spans="1:25" ht="11.45" customHeight="1">
      <c r="A197" s="365"/>
      <c r="B197" s="366"/>
      <c r="C197" s="366"/>
      <c r="D197" s="366"/>
      <c r="E197" s="366"/>
      <c r="F197" s="343"/>
      <c r="G197" s="343"/>
      <c r="H197" s="343"/>
      <c r="I197" s="366"/>
      <c r="J197" s="343"/>
      <c r="K197" s="343"/>
      <c r="L197" s="343"/>
      <c r="M197" s="343"/>
      <c r="N197" s="343"/>
      <c r="O197" s="343"/>
      <c r="P197" s="213"/>
      <c r="Q197" s="269"/>
      <c r="R197" s="185"/>
      <c r="S197" s="63"/>
      <c r="X197" s="54"/>
      <c r="Y197" s="54"/>
    </row>
    <row r="198" spans="1:25" ht="11.45" customHeight="1" thickBot="1">
      <c r="A198" s="320" t="s">
        <v>98</v>
      </c>
      <c r="B198" s="320"/>
      <c r="C198" s="320"/>
      <c r="D198" s="320"/>
      <c r="E198" s="320"/>
      <c r="F198" s="356"/>
      <c r="G198" s="356"/>
      <c r="H198" s="356"/>
      <c r="I198" s="356"/>
      <c r="J198" s="344"/>
      <c r="K198" s="343"/>
      <c r="L198" s="343"/>
      <c r="M198" s="213"/>
      <c r="N198" s="367"/>
      <c r="O198" s="44"/>
      <c r="Q198" s="44"/>
      <c r="R198" s="44"/>
      <c r="T198" s="54"/>
      <c r="U198" s="54"/>
    </row>
    <row r="199" spans="1:25" s="89" customFormat="1" ht="11.45" customHeight="1">
      <c r="A199" s="279"/>
      <c r="B199" s="279"/>
      <c r="C199" s="279"/>
      <c r="D199" s="279"/>
      <c r="E199" s="279"/>
      <c r="F199" s="575" t="s">
        <v>238</v>
      </c>
      <c r="G199" s="575"/>
      <c r="H199" s="575"/>
      <c r="I199" s="280"/>
      <c r="J199" s="284" t="s">
        <v>1</v>
      </c>
      <c r="K199" s="282"/>
      <c r="L199" s="282"/>
      <c r="M199" s="279"/>
      <c r="N199" s="283"/>
    </row>
    <row r="200" spans="1:25" ht="11.45" customHeight="1">
      <c r="A200" s="321" t="s">
        <v>113</v>
      </c>
      <c r="B200" s="321"/>
      <c r="C200" s="321"/>
      <c r="D200" s="321"/>
      <c r="E200" s="213"/>
      <c r="F200" s="416">
        <f>+$J$29</f>
        <v>2015</v>
      </c>
      <c r="G200" s="287"/>
      <c r="H200" s="288">
        <v>2014</v>
      </c>
      <c r="I200" s="343"/>
      <c r="J200" s="290">
        <v>2014</v>
      </c>
      <c r="K200" s="289"/>
      <c r="L200" s="343"/>
      <c r="M200" s="213"/>
      <c r="N200" s="367"/>
      <c r="O200" s="44"/>
      <c r="Q200" s="44"/>
      <c r="R200" s="44"/>
      <c r="T200" s="54"/>
      <c r="U200" s="54"/>
    </row>
    <row r="201" spans="1:25" ht="11.45" customHeight="1">
      <c r="A201" s="324"/>
      <c r="B201" s="324"/>
      <c r="C201" s="324"/>
      <c r="D201" s="324"/>
      <c r="E201" s="213"/>
      <c r="F201" s="358" t="s">
        <v>0</v>
      </c>
      <c r="G201" s="358"/>
      <c r="H201" s="358"/>
      <c r="I201" s="373"/>
      <c r="J201" s="373"/>
      <c r="K201" s="374"/>
      <c r="L201" s="343"/>
      <c r="M201" s="213"/>
      <c r="O201" s="44"/>
      <c r="P201" s="46"/>
      <c r="Q201" s="44"/>
      <c r="R201" s="259"/>
      <c r="T201" s="54"/>
      <c r="U201" s="54"/>
    </row>
    <row r="202" spans="1:25" s="46" customFormat="1" ht="11.45" customHeight="1">
      <c r="A202" s="213"/>
      <c r="B202" s="213" t="s">
        <v>2</v>
      </c>
      <c r="C202" s="213"/>
      <c r="D202" s="213"/>
      <c r="E202" s="213"/>
      <c r="F202" s="201">
        <f>BS!G7</f>
        <v>57.58</v>
      </c>
      <c r="G202" s="251"/>
      <c r="H202" s="201">
        <v>42.9</v>
      </c>
      <c r="I202" s="343"/>
      <c r="J202" s="201">
        <v>54.7</v>
      </c>
      <c r="K202" s="202"/>
      <c r="L202" s="343"/>
      <c r="M202" s="343"/>
      <c r="O202" s="44"/>
      <c r="P202" s="181"/>
      <c r="R202" s="128"/>
      <c r="V202" s="66"/>
      <c r="W202" s="66"/>
    </row>
    <row r="203" spans="1:25" s="46" customFormat="1" ht="11.45" customHeight="1">
      <c r="A203" s="213"/>
      <c r="B203" s="213" t="s">
        <v>48</v>
      </c>
      <c r="C203" s="213"/>
      <c r="D203" s="213"/>
      <c r="E203" s="213"/>
      <c r="F203" s="201">
        <v>82.9</v>
      </c>
      <c r="G203" s="251"/>
      <c r="H203" s="201">
        <v>97.9</v>
      </c>
      <c r="I203" s="343"/>
      <c r="J203" s="201">
        <v>92.2</v>
      </c>
      <c r="K203" s="202"/>
      <c r="L203" s="343"/>
      <c r="M203" s="343"/>
      <c r="O203" s="44"/>
      <c r="P203"/>
      <c r="Q203"/>
      <c r="R203" s="128"/>
      <c r="U203" s="66"/>
      <c r="V203" s="66"/>
    </row>
    <row r="204" spans="1:25" ht="11.45" customHeight="1">
      <c r="A204" s="213"/>
      <c r="B204" s="213" t="s">
        <v>47</v>
      </c>
      <c r="C204" s="213"/>
      <c r="D204" s="213"/>
      <c r="E204" s="213"/>
      <c r="F204" s="201">
        <v>11.163</v>
      </c>
      <c r="G204" s="251"/>
      <c r="H204" s="201">
        <v>11.2</v>
      </c>
      <c r="I204" s="343"/>
      <c r="J204" s="201">
        <v>14.153</v>
      </c>
      <c r="K204" s="202"/>
      <c r="L204" s="343"/>
      <c r="M204" s="343"/>
      <c r="O204"/>
      <c r="P204"/>
      <c r="Q204"/>
      <c r="R204" s="521"/>
      <c r="U204" s="54"/>
      <c r="V204" s="54"/>
    </row>
    <row r="205" spans="1:25" s="46" customFormat="1" ht="11.45" customHeight="1">
      <c r="A205" s="213"/>
      <c r="B205" s="213" t="s">
        <v>15</v>
      </c>
      <c r="C205" s="213"/>
      <c r="D205" s="213"/>
      <c r="E205" s="213"/>
      <c r="F205" s="201">
        <f>-BS!G24</f>
        <v>-24.847999999999999</v>
      </c>
      <c r="G205" s="251"/>
      <c r="H205" s="201">
        <v>-185</v>
      </c>
      <c r="I205" s="343"/>
      <c r="J205" s="201">
        <v>-24.8</v>
      </c>
      <c r="K205" s="202"/>
      <c r="L205" s="343"/>
      <c r="M205" s="343"/>
      <c r="O205" s="44"/>
      <c r="P205" s="77"/>
      <c r="Q205" s="79"/>
      <c r="R205" s="128"/>
      <c r="S205" s="79"/>
      <c r="T205" s="79"/>
      <c r="U205" s="67"/>
    </row>
    <row r="206" spans="1:25" ht="11.45" customHeight="1">
      <c r="A206" s="213"/>
      <c r="B206" s="213" t="s">
        <v>221</v>
      </c>
      <c r="C206" s="213"/>
      <c r="D206" s="213"/>
      <c r="E206" s="213"/>
      <c r="F206" s="201">
        <f>-BS!G29</f>
        <v>-1099.559</v>
      </c>
      <c r="G206" s="251"/>
      <c r="H206" s="201">
        <v>-1040.2</v>
      </c>
      <c r="I206" s="343"/>
      <c r="J206" s="201">
        <v>-1160.0999999999999</v>
      </c>
      <c r="K206" s="202"/>
      <c r="L206" s="343"/>
      <c r="M206" s="343"/>
      <c r="O206" s="44"/>
      <c r="Q206" s="44"/>
      <c r="R206" s="128"/>
    </row>
    <row r="207" spans="1:25" ht="11.45" customHeight="1">
      <c r="A207" s="213"/>
      <c r="B207" s="213" t="s">
        <v>127</v>
      </c>
      <c r="C207" s="322"/>
      <c r="D207" s="322"/>
      <c r="E207" s="213"/>
      <c r="F207" s="201">
        <v>-22.2</v>
      </c>
      <c r="G207" s="251"/>
      <c r="H207" s="201">
        <v>-18.3</v>
      </c>
      <c r="I207" s="343"/>
      <c r="J207" s="201">
        <v>-24.065999999999999</v>
      </c>
      <c r="K207" s="202"/>
      <c r="L207" s="375"/>
      <c r="M207" s="375"/>
      <c r="O207" s="44"/>
      <c r="Q207" s="44"/>
      <c r="R207" s="521"/>
    </row>
    <row r="208" spans="1:25" s="65" customFormat="1" ht="11.45" customHeight="1">
      <c r="A208" s="225"/>
      <c r="B208" s="225" t="s">
        <v>46</v>
      </c>
      <c r="C208" s="427"/>
      <c r="D208" s="427"/>
      <c r="E208" s="215"/>
      <c r="F208" s="203">
        <f>SUM(F202:F207)</f>
        <v>-994.96399999999994</v>
      </c>
      <c r="G208" s="199"/>
      <c r="H208" s="203">
        <f>SUM(H202:H207)</f>
        <v>-1091.5</v>
      </c>
      <c r="I208" s="361"/>
      <c r="J208" s="203">
        <f>SUM(J202:J207)-0.1</f>
        <v>-1048.0129999999999</v>
      </c>
      <c r="K208" s="200"/>
      <c r="L208" s="215"/>
      <c r="M208" s="428"/>
      <c r="N208" s="425"/>
    </row>
    <row r="209" spans="1:24" ht="11.45" customHeight="1">
      <c r="A209" s="365"/>
      <c r="B209" s="376"/>
      <c r="C209" s="376"/>
      <c r="D209" s="376"/>
      <c r="E209" s="376"/>
      <c r="F209" s="564"/>
      <c r="G209" s="564"/>
      <c r="H209" s="564"/>
      <c r="I209" s="564"/>
      <c r="J209" s="564"/>
      <c r="K209" s="505">
        <f t="shared" ref="K209" si="0">K208-K202-K203-K204</f>
        <v>0</v>
      </c>
      <c r="L209" s="213"/>
      <c r="M209" s="269"/>
      <c r="N209" s="185"/>
      <c r="O209" s="44"/>
      <c r="Q209" s="44"/>
      <c r="R209" s="44"/>
    </row>
    <row r="210" spans="1:24" ht="11.45" customHeight="1">
      <c r="A210" s="377" t="s">
        <v>0</v>
      </c>
      <c r="B210" s="213"/>
      <c r="C210" s="378"/>
      <c r="D210" s="342"/>
      <c r="E210" s="342"/>
      <c r="F210" s="353"/>
      <c r="G210" s="353"/>
      <c r="H210" s="353"/>
      <c r="I210" s="342"/>
      <c r="J210" s="353"/>
      <c r="K210" s="353"/>
      <c r="L210" s="353"/>
      <c r="M210" s="375"/>
      <c r="N210" s="342"/>
      <c r="O210" s="379"/>
      <c r="P210" s="342"/>
      <c r="Q210" s="342"/>
      <c r="R210" s="342"/>
    </row>
    <row r="211" spans="1:24" s="46" customFormat="1" ht="15" customHeight="1">
      <c r="A211" s="270" t="s">
        <v>218</v>
      </c>
      <c r="B211" s="276"/>
      <c r="C211" s="276"/>
      <c r="D211" s="276"/>
      <c r="E211" s="271"/>
      <c r="F211" s="271" t="s">
        <v>0</v>
      </c>
      <c r="G211" s="271"/>
      <c r="H211" s="271" t="s">
        <v>0</v>
      </c>
      <c r="I211" s="271"/>
      <c r="J211" s="271" t="s">
        <v>0</v>
      </c>
      <c r="K211" s="271"/>
      <c r="L211" s="271" t="s">
        <v>0</v>
      </c>
      <c r="M211" s="271"/>
      <c r="N211" s="271"/>
      <c r="O211" s="272"/>
      <c r="P211" s="271"/>
      <c r="Q211" s="273"/>
      <c r="R211" s="274"/>
      <c r="S211" s="94"/>
      <c r="T211" s="94"/>
      <c r="U211" s="94"/>
      <c r="V211" s="94"/>
      <c r="W211" s="94"/>
      <c r="X211" s="93"/>
    </row>
    <row r="212" spans="1:24" ht="11.45" customHeight="1">
      <c r="A212" s="377"/>
      <c r="B212" s="213"/>
      <c r="C212" s="378"/>
      <c r="D212" s="342"/>
      <c r="E212" s="342"/>
      <c r="F212" s="353"/>
      <c r="G212" s="353"/>
      <c r="H212" s="353"/>
      <c r="I212" s="342"/>
      <c r="J212" s="353"/>
      <c r="K212" s="353"/>
      <c r="L212" s="353"/>
      <c r="M212" s="375"/>
      <c r="N212" s="342"/>
      <c r="O212" s="379"/>
      <c r="P212" s="342"/>
      <c r="Q212" s="342"/>
      <c r="R212" s="342"/>
    </row>
    <row r="213" spans="1:24" ht="11.45" customHeight="1" thickBot="1">
      <c r="A213" s="456" t="s">
        <v>29</v>
      </c>
      <c r="B213" s="250"/>
      <c r="C213" s="277"/>
      <c r="D213" s="277"/>
      <c r="E213" s="277"/>
      <c r="F213" s="399"/>
      <c r="G213" s="400"/>
      <c r="H213" s="401"/>
      <c r="I213" s="277"/>
      <c r="J213" s="399"/>
      <c r="K213" s="400"/>
      <c r="L213" s="401"/>
      <c r="M213" s="400"/>
      <c r="N213" s="202"/>
      <c r="O213" s="389"/>
      <c r="P213" s="351"/>
      <c r="Q213" s="390"/>
      <c r="R213" s="317"/>
      <c r="S213" s="67"/>
    </row>
    <row r="214" spans="1:24" ht="11.45" customHeight="1">
      <c r="A214" s="402" t="s">
        <v>0</v>
      </c>
      <c r="B214" s="387"/>
      <c r="C214" s="366"/>
      <c r="D214" s="366"/>
      <c r="E214" s="366"/>
      <c r="F214" s="578" t="s">
        <v>6</v>
      </c>
      <c r="G214" s="578"/>
      <c r="H214" s="578"/>
      <c r="I214" s="366"/>
      <c r="J214" s="578" t="s">
        <v>240</v>
      </c>
      <c r="K214" s="578"/>
      <c r="L214" s="578"/>
      <c r="M214" s="450"/>
      <c r="N214" s="281" t="s">
        <v>21</v>
      </c>
      <c r="O214" s="343"/>
      <c r="P214" s="213"/>
      <c r="Q214" s="269"/>
      <c r="R214" s="185"/>
    </row>
    <row r="215" spans="1:24" ht="11.45" customHeight="1">
      <c r="A215" s="365"/>
      <c r="B215" s="387"/>
      <c r="C215" s="366"/>
      <c r="D215" s="366"/>
      <c r="E215" s="366"/>
      <c r="F215" s="573" t="s">
        <v>238</v>
      </c>
      <c r="G215" s="573"/>
      <c r="H215" s="573"/>
      <c r="I215" s="366"/>
      <c r="J215" s="573" t="s">
        <v>238</v>
      </c>
      <c r="K215" s="573"/>
      <c r="L215" s="573"/>
      <c r="M215" s="450"/>
      <c r="N215" s="284" t="s">
        <v>1</v>
      </c>
      <c r="O215" s="343"/>
      <c r="P215" s="213"/>
      <c r="Q215" s="269"/>
      <c r="R215" s="185"/>
    </row>
    <row r="216" spans="1:24" ht="11.45" customHeight="1">
      <c r="A216" s="402" t="s">
        <v>0</v>
      </c>
      <c r="B216" s="402"/>
      <c r="C216" s="228"/>
      <c r="D216" s="403"/>
      <c r="E216" s="228"/>
      <c r="F216" s="416">
        <v>2015</v>
      </c>
      <c r="G216" s="287"/>
      <c r="H216" s="288">
        <v>2014</v>
      </c>
      <c r="I216" s="228"/>
      <c r="J216" s="416">
        <v>2015</v>
      </c>
      <c r="K216" s="287"/>
      <c r="L216" s="288">
        <v>2014</v>
      </c>
      <c r="M216" s="289"/>
      <c r="N216" s="323">
        <v>2014</v>
      </c>
      <c r="O216" s="404"/>
      <c r="P216" s="404"/>
      <c r="Q216" s="404"/>
      <c r="R216" s="404"/>
    </row>
    <row r="217" spans="1:24" ht="11.45" customHeight="1">
      <c r="A217" s="224" t="s">
        <v>30</v>
      </c>
      <c r="B217" s="234"/>
      <c r="C217" s="402"/>
      <c r="D217" s="405"/>
      <c r="E217" s="402"/>
      <c r="F217" s="506">
        <v>-0.3</v>
      </c>
      <c r="G217" s="406"/>
      <c r="H217" s="407">
        <v>0.14000000000000001</v>
      </c>
      <c r="I217" s="402"/>
      <c r="J217" s="506">
        <f>-0.09+F217</f>
        <v>-0.39</v>
      </c>
      <c r="K217" s="406"/>
      <c r="L217" s="407">
        <v>0.16</v>
      </c>
      <c r="M217" s="408"/>
      <c r="N217" s="407">
        <v>-0.24</v>
      </c>
      <c r="O217" s="404"/>
      <c r="P217" s="404"/>
      <c r="Q217" s="404"/>
      <c r="R217" s="404"/>
    </row>
    <row r="218" spans="1:24" ht="11.45" customHeight="1">
      <c r="A218" s="409" t="s">
        <v>116</v>
      </c>
      <c r="B218" s="409"/>
      <c r="C218" s="410"/>
      <c r="D218" s="409"/>
      <c r="E218" s="202"/>
      <c r="F218" s="411">
        <v>-0.3</v>
      </c>
      <c r="G218" s="201"/>
      <c r="H218" s="411">
        <v>0.14000000000000001</v>
      </c>
      <c r="I218" s="202"/>
      <c r="J218" s="411">
        <f>-0.09+F218</f>
        <v>-0.39</v>
      </c>
      <c r="K218" s="201"/>
      <c r="L218" s="411">
        <v>0.16</v>
      </c>
      <c r="M218" s="408"/>
      <c r="N218" s="411">
        <v>-0.24</v>
      </c>
      <c r="O218" s="412"/>
      <c r="P218" s="412"/>
      <c r="Q218" s="412"/>
      <c r="R218" s="412"/>
    </row>
    <row r="219" spans="1:24" ht="11.45" customHeight="1">
      <c r="A219" s="413" t="s">
        <v>43</v>
      </c>
      <c r="B219" s="261"/>
      <c r="C219" s="414"/>
      <c r="D219" s="243"/>
      <c r="E219" s="414"/>
      <c r="F219" s="422">
        <v>214272550</v>
      </c>
      <c r="G219" s="423"/>
      <c r="H219" s="404">
        <v>214617208</v>
      </c>
      <c r="I219" s="414"/>
      <c r="J219" s="422">
        <v>214194199</v>
      </c>
      <c r="K219" s="423"/>
      <c r="L219" s="404">
        <v>214901976</v>
      </c>
      <c r="M219" s="404"/>
      <c r="N219" s="404">
        <v>214603496</v>
      </c>
      <c r="O219" s="415"/>
      <c r="P219" s="415"/>
      <c r="Q219" s="415"/>
      <c r="R219" s="415"/>
    </row>
    <row r="220" spans="1:24" ht="11.45" customHeight="1">
      <c r="A220" s="413" t="s">
        <v>117</v>
      </c>
      <c r="B220" s="261"/>
      <c r="C220" s="414"/>
      <c r="D220" s="243"/>
      <c r="E220" s="414"/>
      <c r="F220" s="422">
        <v>215180046</v>
      </c>
      <c r="G220" s="423"/>
      <c r="H220" s="404">
        <v>215283293</v>
      </c>
      <c r="I220" s="414"/>
      <c r="J220" s="422">
        <v>215086173</v>
      </c>
      <c r="K220" s="423"/>
      <c r="L220" s="404">
        <v>215605837</v>
      </c>
      <c r="M220" s="404"/>
      <c r="N220" s="404">
        <v>215390735</v>
      </c>
      <c r="O220" s="415"/>
      <c r="P220" s="415"/>
      <c r="Q220" s="415"/>
      <c r="R220" s="415"/>
    </row>
    <row r="221" spans="1:24" ht="11.45" customHeight="1">
      <c r="A221" s="413"/>
      <c r="B221" s="261"/>
      <c r="C221" s="414"/>
      <c r="D221" s="243"/>
      <c r="E221" s="414"/>
      <c r="F221" s="422"/>
      <c r="G221" s="423"/>
      <c r="H221" s="404"/>
      <c r="I221" s="414"/>
      <c r="J221" s="422"/>
      <c r="K221" s="423"/>
      <c r="L221" s="404"/>
      <c r="M221" s="404"/>
      <c r="N221" s="404"/>
      <c r="O221" s="415"/>
      <c r="P221" s="415"/>
      <c r="Q221" s="415"/>
      <c r="R221" s="415"/>
    </row>
    <row r="222" spans="1:24" ht="11.45" customHeight="1">
      <c r="A222" s="413"/>
      <c r="B222" s="261"/>
      <c r="C222" s="414"/>
      <c r="D222" s="243"/>
      <c r="E222" s="414"/>
      <c r="F222" s="422"/>
      <c r="G222" s="423"/>
      <c r="H222" s="404"/>
      <c r="I222" s="414"/>
      <c r="J222" s="422"/>
      <c r="K222" s="423"/>
      <c r="L222" s="404"/>
      <c r="M222" s="404"/>
      <c r="N222" s="404"/>
      <c r="O222" s="415"/>
      <c r="P222" s="415"/>
      <c r="Q222" s="415"/>
      <c r="R222" s="415"/>
    </row>
    <row r="223" spans="1:24" s="46" customFormat="1" ht="15" customHeight="1">
      <c r="A223" s="270" t="s">
        <v>219</v>
      </c>
      <c r="B223" s="276"/>
      <c r="C223" s="276"/>
      <c r="D223" s="276"/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  <c r="O223" s="272"/>
      <c r="P223" s="271"/>
      <c r="Q223" s="273"/>
      <c r="R223" s="274"/>
      <c r="S223" s="94"/>
      <c r="T223" s="94"/>
      <c r="U223" s="94"/>
      <c r="V223" s="94"/>
      <c r="W223" s="94"/>
      <c r="X223" s="93"/>
    </row>
    <row r="224" spans="1:24" ht="11.45" customHeight="1">
      <c r="A224" s="413"/>
      <c r="B224" s="261"/>
      <c r="C224" s="414"/>
      <c r="D224" s="243"/>
      <c r="E224" s="414"/>
      <c r="F224" s="422"/>
      <c r="G224" s="423"/>
      <c r="H224" s="404"/>
      <c r="I224" s="414"/>
      <c r="J224" s="422"/>
      <c r="K224" s="423"/>
      <c r="L224" s="404"/>
      <c r="M224" s="404"/>
      <c r="N224" s="404"/>
      <c r="O224" s="415"/>
      <c r="P224" s="415"/>
      <c r="Q224" s="415"/>
      <c r="R224" s="415"/>
    </row>
    <row r="225" spans="1:25" s="46" customFormat="1" ht="11.45" customHeight="1" thickBot="1">
      <c r="A225" s="277" t="s">
        <v>197</v>
      </c>
      <c r="B225" s="277"/>
      <c r="C225" s="277"/>
      <c r="D225" s="380"/>
      <c r="E225" s="356"/>
      <c r="F225" s="356"/>
      <c r="G225" s="356"/>
      <c r="H225" s="356"/>
      <c r="I225" s="356"/>
      <c r="J225" s="356"/>
      <c r="K225" s="356"/>
      <c r="L225" s="356"/>
      <c r="M225" s="356"/>
      <c r="N225" s="356"/>
      <c r="O225" s="350"/>
      <c r="P225" s="343"/>
      <c r="Q225" s="375"/>
      <c r="R225" s="381"/>
      <c r="T225" s="77"/>
      <c r="U225" s="79"/>
      <c r="V225" s="79"/>
      <c r="W225" s="79"/>
      <c r="X225" s="79"/>
      <c r="Y225" s="67"/>
    </row>
    <row r="226" spans="1:25" s="89" customFormat="1" ht="11.45" customHeight="1">
      <c r="A226" s="279"/>
      <c r="B226" s="279"/>
      <c r="C226" s="279"/>
      <c r="D226" s="279"/>
      <c r="E226" s="279"/>
      <c r="F226" s="578" t="s">
        <v>6</v>
      </c>
      <c r="G226" s="578"/>
      <c r="H226" s="578"/>
      <c r="I226" s="279"/>
      <c r="J226" s="578" t="s">
        <v>241</v>
      </c>
      <c r="K226" s="578"/>
      <c r="L226" s="578"/>
      <c r="M226" s="280"/>
      <c r="N226" s="281" t="s">
        <v>21</v>
      </c>
      <c r="O226" s="282"/>
      <c r="P226" s="282"/>
      <c r="Q226" s="279"/>
      <c r="R226" s="283"/>
    </row>
    <row r="227" spans="1:25" s="89" customFormat="1" ht="11.45" customHeight="1">
      <c r="A227" s="279"/>
      <c r="B227" s="279"/>
      <c r="C227" s="279"/>
      <c r="D227" s="279"/>
      <c r="E227" s="279"/>
      <c r="F227" s="573" t="s">
        <v>238</v>
      </c>
      <c r="G227" s="573"/>
      <c r="H227" s="573"/>
      <c r="I227" s="279"/>
      <c r="J227" s="573" t="s">
        <v>238</v>
      </c>
      <c r="K227" s="573"/>
      <c r="L227" s="573"/>
      <c r="M227" s="280"/>
      <c r="N227" s="284" t="s">
        <v>1</v>
      </c>
      <c r="O227" s="282"/>
      <c r="P227" s="282"/>
      <c r="Q227" s="279"/>
      <c r="R227" s="283"/>
    </row>
    <row r="228" spans="1:25" ht="11.45" customHeight="1">
      <c r="A228" s="321" t="s">
        <v>113</v>
      </c>
      <c r="B228" s="188"/>
      <c r="C228" s="188"/>
      <c r="D228" s="188"/>
      <c r="E228" s="185"/>
      <c r="F228" s="416">
        <v>2015</v>
      </c>
      <c r="G228" s="287"/>
      <c r="H228" s="288">
        <v>2014</v>
      </c>
      <c r="I228" s="185"/>
      <c r="J228" s="416">
        <v>2015</v>
      </c>
      <c r="K228" s="287"/>
      <c r="L228" s="288">
        <v>2014</v>
      </c>
      <c r="M228" s="289"/>
      <c r="N228" s="323">
        <v>2014</v>
      </c>
      <c r="O228" s="345" t="s">
        <v>0</v>
      </c>
      <c r="P228" s="382"/>
      <c r="Q228" s="383"/>
      <c r="R228" s="345"/>
      <c r="S228" s="181"/>
    </row>
    <row r="229" spans="1:25" ht="11.45" customHeight="1">
      <c r="A229" s="357"/>
      <c r="B229" s="357"/>
      <c r="C229" s="357"/>
      <c r="D229" s="357"/>
      <c r="E229" s="185"/>
      <c r="F229" s="214"/>
      <c r="G229" s="214"/>
      <c r="H229" s="214"/>
      <c r="I229" s="185"/>
      <c r="J229" s="214"/>
      <c r="K229" s="214"/>
      <c r="L229" s="214"/>
      <c r="M229" s="214"/>
      <c r="N229" s="214"/>
      <c r="O229" s="214"/>
      <c r="P229" s="214"/>
      <c r="Q229" s="214"/>
      <c r="R229" s="384"/>
      <c r="S229" s="67"/>
    </row>
    <row r="230" spans="1:25" ht="11.45" customHeight="1">
      <c r="A230" s="185"/>
      <c r="B230" s="185" t="s">
        <v>188</v>
      </c>
      <c r="C230" s="185"/>
      <c r="D230" s="185"/>
      <c r="E230" s="185"/>
      <c r="F230" s="201">
        <v>1.3</v>
      </c>
      <c r="G230" s="314"/>
      <c r="H230" s="201">
        <v>-7.2</v>
      </c>
      <c r="I230" s="185"/>
      <c r="J230" s="201">
        <f>-4.3+F230</f>
        <v>-3</v>
      </c>
      <c r="K230" s="314"/>
      <c r="L230" s="201">
        <v>-7.1</v>
      </c>
      <c r="M230" s="314"/>
      <c r="N230" s="201">
        <v>-34.700000000000003</v>
      </c>
      <c r="O230" s="314"/>
      <c r="P230" s="385"/>
      <c r="Q230" s="386"/>
      <c r="R230" s="309"/>
      <c r="S230" s="182"/>
    </row>
    <row r="231" spans="1:25" ht="11.45" customHeight="1">
      <c r="A231" s="185"/>
      <c r="B231" s="245" t="s">
        <v>189</v>
      </c>
      <c r="C231" s="387"/>
      <c r="D231" s="387"/>
      <c r="E231" s="185"/>
      <c r="F231" s="201">
        <v>-0.27300000000000002</v>
      </c>
      <c r="G231" s="315"/>
      <c r="H231" s="201">
        <v>1.2</v>
      </c>
      <c r="I231" s="185"/>
      <c r="J231" s="201">
        <f>0.9+F231</f>
        <v>0.627</v>
      </c>
      <c r="K231" s="315"/>
      <c r="L231" s="201">
        <v>1.2</v>
      </c>
      <c r="M231" s="315"/>
      <c r="N231" s="201">
        <v>6.8</v>
      </c>
      <c r="O231" s="315"/>
      <c r="P231" s="350"/>
      <c r="Q231" s="388"/>
      <c r="R231" s="343"/>
      <c r="S231" s="182"/>
    </row>
    <row r="232" spans="1:25" s="65" customFormat="1" ht="11.45" customHeight="1">
      <c r="A232" s="187"/>
      <c r="B232" s="424" t="s">
        <v>151</v>
      </c>
      <c r="C232" s="187"/>
      <c r="D232" s="187"/>
      <c r="E232" s="425"/>
      <c r="F232" s="203">
        <f>SUM(F230:F231)</f>
        <v>1.0270000000000001</v>
      </c>
      <c r="G232" s="389"/>
      <c r="H232" s="203">
        <f>SUM(H230:H231)</f>
        <v>-6</v>
      </c>
      <c r="I232" s="425"/>
      <c r="J232" s="203">
        <f>SUM(J230:J231)</f>
        <v>-2.3730000000000002</v>
      </c>
      <c r="K232" s="389"/>
      <c r="L232" s="203">
        <f>SUM(L230:L231)</f>
        <v>-5.8999999999999995</v>
      </c>
      <c r="M232" s="317"/>
      <c r="N232" s="203">
        <f>SUM(N230:N231)</f>
        <v>-27.900000000000002</v>
      </c>
      <c r="O232" s="389"/>
      <c r="P232" s="351"/>
      <c r="Q232" s="390"/>
      <c r="R232" s="317"/>
      <c r="S232" s="426"/>
    </row>
    <row r="233" spans="1:25" ht="11.45" customHeight="1">
      <c r="A233" s="391"/>
      <c r="B233" s="252" t="s">
        <v>190</v>
      </c>
      <c r="C233" s="213"/>
      <c r="D233" s="213"/>
      <c r="E233" s="268"/>
      <c r="F233" s="201"/>
      <c r="G233" s="421"/>
      <c r="H233" s="201"/>
      <c r="I233" s="268"/>
      <c r="J233" s="201"/>
      <c r="K233" s="421"/>
      <c r="L233" s="201"/>
      <c r="M233" s="392"/>
      <c r="N233" s="201"/>
      <c r="O233" s="381"/>
      <c r="P233" s="393"/>
      <c r="Q233" s="394"/>
      <c r="R233" s="381"/>
      <c r="S233" s="67"/>
    </row>
    <row r="234" spans="1:25" ht="11.45" customHeight="1">
      <c r="A234" s="185" t="s">
        <v>0</v>
      </c>
      <c r="B234" s="246" t="s">
        <v>177</v>
      </c>
      <c r="C234" s="213"/>
      <c r="D234" s="213"/>
      <c r="E234" s="185"/>
      <c r="F234" s="201">
        <v>0</v>
      </c>
      <c r="G234" s="185"/>
      <c r="H234" s="201">
        <v>0</v>
      </c>
      <c r="I234" s="185"/>
      <c r="J234" s="201">
        <f>+F234</f>
        <v>0</v>
      </c>
      <c r="K234" s="185"/>
      <c r="L234" s="201">
        <v>0</v>
      </c>
      <c r="M234" s="269"/>
      <c r="N234" s="201">
        <v>0</v>
      </c>
      <c r="O234" s="213"/>
      <c r="P234" s="379"/>
      <c r="Q234" s="395"/>
      <c r="R234" s="381"/>
      <c r="S234" s="67"/>
    </row>
    <row r="235" spans="1:25" ht="11.45" customHeight="1">
      <c r="A235" s="185"/>
      <c r="B235" s="387" t="s">
        <v>195</v>
      </c>
      <c r="C235" s="185"/>
      <c r="D235" s="185"/>
      <c r="E235" s="185"/>
      <c r="F235" s="201">
        <v>0</v>
      </c>
      <c r="G235" s="314"/>
      <c r="H235" s="201">
        <v>0</v>
      </c>
      <c r="I235" s="185"/>
      <c r="J235" s="201">
        <f t="shared" ref="J235:J236" si="1">+F235</f>
        <v>0</v>
      </c>
      <c r="K235" s="314"/>
      <c r="L235" s="201">
        <v>9.1</v>
      </c>
      <c r="M235" s="314"/>
      <c r="N235" s="201">
        <v>9.1</v>
      </c>
      <c r="O235" s="314"/>
      <c r="P235" s="385"/>
      <c r="Q235" s="396"/>
      <c r="R235" s="309"/>
      <c r="S235" s="182"/>
    </row>
    <row r="236" spans="1:25" ht="11.45" customHeight="1">
      <c r="A236" s="185"/>
      <c r="B236" s="245" t="s">
        <v>191</v>
      </c>
      <c r="C236" s="387"/>
      <c r="D236" s="387"/>
      <c r="E236" s="185"/>
      <c r="F236" s="201">
        <v>0</v>
      </c>
      <c r="G236" s="315"/>
      <c r="H236" s="201">
        <v>0</v>
      </c>
      <c r="I236" s="185"/>
      <c r="J236" s="201">
        <f t="shared" si="1"/>
        <v>0</v>
      </c>
      <c r="K236" s="315"/>
      <c r="L236" s="201">
        <v>-2.5</v>
      </c>
      <c r="M236" s="315"/>
      <c r="N236" s="201">
        <v>-2.5</v>
      </c>
      <c r="O236" s="315"/>
      <c r="P236" s="350"/>
      <c r="Q236" s="397"/>
      <c r="R236" s="343"/>
      <c r="S236" s="182"/>
    </row>
    <row r="237" spans="1:25" ht="11.45" customHeight="1">
      <c r="A237" s="184"/>
      <c r="B237" s="252" t="s">
        <v>192</v>
      </c>
      <c r="C237" s="184"/>
      <c r="D237" s="184"/>
      <c r="E237" s="185"/>
      <c r="F237" s="201"/>
      <c r="G237" s="389"/>
      <c r="H237" s="201" t="s">
        <v>0</v>
      </c>
      <c r="I237" s="185"/>
      <c r="J237" s="201"/>
      <c r="K237" s="389"/>
      <c r="L237" s="201" t="s">
        <v>0</v>
      </c>
      <c r="M237" s="317"/>
      <c r="N237" s="201" t="s">
        <v>0</v>
      </c>
      <c r="O237" s="389"/>
      <c r="P237" s="351"/>
      <c r="Q237" s="390"/>
      <c r="R237" s="317"/>
      <c r="S237" s="67"/>
    </row>
    <row r="238" spans="1:25" ht="11.45" customHeight="1">
      <c r="A238" s="398"/>
      <c r="B238" s="185" t="s">
        <v>177</v>
      </c>
      <c r="C238" s="376"/>
      <c r="D238" s="376"/>
      <c r="E238" s="376"/>
      <c r="F238" s="201">
        <v>0</v>
      </c>
      <c r="G238" s="350"/>
      <c r="H238" s="201">
        <v>-0.1</v>
      </c>
      <c r="I238" s="376"/>
      <c r="J238" s="201">
        <f>+F238</f>
        <v>0</v>
      </c>
      <c r="K238" s="350"/>
      <c r="L238" s="201">
        <v>-0.1</v>
      </c>
      <c r="M238" s="343"/>
      <c r="N238" s="201">
        <v>-1.1000000000000001</v>
      </c>
      <c r="O238" s="343"/>
      <c r="P238" s="213"/>
      <c r="Q238" s="269"/>
      <c r="R238" s="185"/>
    </row>
    <row r="239" spans="1:25" ht="11.45" customHeight="1">
      <c r="A239" s="365"/>
      <c r="B239" s="387" t="s">
        <v>195</v>
      </c>
      <c r="C239" s="366"/>
      <c r="D239" s="366"/>
      <c r="E239" s="366"/>
      <c r="F239" s="201">
        <v>0</v>
      </c>
      <c r="G239" s="201"/>
      <c r="H239" s="201">
        <v>0</v>
      </c>
      <c r="I239" s="366"/>
      <c r="J239" s="201">
        <f>+F239</f>
        <v>0</v>
      </c>
      <c r="K239" s="201"/>
      <c r="L239" s="201">
        <v>0</v>
      </c>
      <c r="M239" s="201"/>
      <c r="N239" s="201">
        <v>0</v>
      </c>
      <c r="O239" s="343"/>
      <c r="P239" s="213"/>
      <c r="Q239" s="269"/>
      <c r="R239" s="185"/>
    </row>
    <row r="240" spans="1:25" ht="11.45" customHeight="1">
      <c r="A240" s="398"/>
      <c r="B240" s="464" t="s">
        <v>193</v>
      </c>
      <c r="C240" s="376"/>
      <c r="D240" s="376"/>
      <c r="E240" s="376"/>
      <c r="F240" s="201">
        <v>0.1</v>
      </c>
      <c r="G240" s="350"/>
      <c r="H240" s="201">
        <v>0.1</v>
      </c>
      <c r="I240" s="376"/>
      <c r="J240" s="201">
        <f>0.9+F240</f>
        <v>1</v>
      </c>
      <c r="K240" s="350"/>
      <c r="L240" s="201">
        <v>-0.6</v>
      </c>
      <c r="M240" s="343"/>
      <c r="N240" s="201">
        <v>-2</v>
      </c>
      <c r="O240" s="343"/>
      <c r="P240" s="213"/>
      <c r="Q240" s="269"/>
      <c r="R240" s="185"/>
    </row>
    <row r="241" spans="1:19" ht="11.45" customHeight="1">
      <c r="A241" s="365"/>
      <c r="B241" s="245" t="s">
        <v>194</v>
      </c>
      <c r="C241" s="366"/>
      <c r="D241" s="366"/>
      <c r="E241" s="366"/>
      <c r="F241" s="201">
        <v>0.2</v>
      </c>
      <c r="G241" s="201"/>
      <c r="H241" s="201">
        <v>-0.1</v>
      </c>
      <c r="I241" s="366"/>
      <c r="J241" s="201">
        <f>-0.5+F241</f>
        <v>-0.3</v>
      </c>
      <c r="K241" s="201"/>
      <c r="L241" s="201">
        <v>0.1</v>
      </c>
      <c r="M241" s="201"/>
      <c r="N241" s="201">
        <v>0.2</v>
      </c>
      <c r="O241" s="343"/>
      <c r="P241" s="213"/>
      <c r="Q241" s="269"/>
      <c r="R241" s="185"/>
    </row>
    <row r="242" spans="1:19" s="65" customFormat="1" ht="11.45" customHeight="1">
      <c r="A242" s="187"/>
      <c r="B242" s="424" t="s">
        <v>196</v>
      </c>
      <c r="C242" s="187"/>
      <c r="D242" s="187"/>
      <c r="E242" s="425"/>
      <c r="F242" s="203">
        <f>SUM(F235:F241)</f>
        <v>0.30000000000000004</v>
      </c>
      <c r="G242" s="389"/>
      <c r="H242" s="203">
        <f>SUM(H235:H241)</f>
        <v>-0.1</v>
      </c>
      <c r="I242" s="425"/>
      <c r="J242" s="203">
        <f>SUM(J235:J241)</f>
        <v>0.7</v>
      </c>
      <c r="K242" s="389"/>
      <c r="L242" s="203">
        <f>SUM(L235:L241)</f>
        <v>6</v>
      </c>
      <c r="M242" s="317"/>
      <c r="N242" s="203">
        <f>SUM(N235:N241)</f>
        <v>3.7</v>
      </c>
      <c r="O242" s="389"/>
      <c r="P242" s="351"/>
      <c r="Q242" s="390"/>
      <c r="R242" s="317"/>
      <c r="S242" s="426"/>
    </row>
    <row r="243" spans="1:19" ht="11.1" customHeight="1">
      <c r="A243" s="184"/>
      <c r="B243" s="245"/>
      <c r="C243" s="184"/>
      <c r="D243" s="184"/>
      <c r="E243" s="185"/>
      <c r="F243" s="200"/>
      <c r="G243" s="389"/>
      <c r="H243" s="202"/>
      <c r="I243" s="185"/>
      <c r="J243" s="200"/>
      <c r="K243" s="389"/>
      <c r="L243" s="202"/>
      <c r="M243" s="317"/>
      <c r="N243" s="202"/>
      <c r="O243" s="389"/>
      <c r="P243" s="351"/>
      <c r="Q243" s="390"/>
      <c r="R243" s="317"/>
      <c r="S243" s="67"/>
    </row>
    <row r="244" spans="1:19" ht="15">
      <c r="A244" s="413"/>
      <c r="B244" s="261"/>
      <c r="C244" s="414"/>
      <c r="D244" s="243"/>
      <c r="E244" s="414"/>
      <c r="F244" s="404"/>
      <c r="G244" s="414"/>
      <c r="H244" s="404"/>
      <c r="I244" s="414"/>
      <c r="J244" s="404"/>
      <c r="K244" s="414"/>
      <c r="L244" s="404"/>
      <c r="M244" s="404"/>
      <c r="N244" s="404"/>
      <c r="O244" s="415"/>
      <c r="P244" s="415"/>
      <c r="Q244" s="415"/>
      <c r="R244" s="415"/>
    </row>
    <row r="245" spans="1:19" ht="15">
      <c r="A245" s="413"/>
      <c r="B245" s="261"/>
      <c r="C245" s="414"/>
      <c r="D245" s="243"/>
      <c r="E245" s="414"/>
      <c r="F245" s="404"/>
      <c r="G245" s="414"/>
      <c r="H245" s="404"/>
      <c r="I245" s="414"/>
      <c r="J245" s="404"/>
      <c r="K245" s="414"/>
      <c r="L245" s="404"/>
      <c r="M245" s="404"/>
      <c r="N245" s="404"/>
      <c r="O245" s="415"/>
      <c r="P245" s="415"/>
      <c r="Q245" s="415"/>
      <c r="R245" s="415"/>
    </row>
    <row r="246" spans="1:19" ht="15">
      <c r="A246" s="413"/>
      <c r="B246" s="261"/>
      <c r="C246" s="414"/>
      <c r="D246" s="243"/>
      <c r="E246" s="414"/>
      <c r="F246" s="404"/>
      <c r="G246" s="414"/>
      <c r="H246" s="404"/>
      <c r="I246" s="414"/>
      <c r="J246" s="404"/>
      <c r="K246" s="414"/>
      <c r="L246" s="404"/>
      <c r="M246" s="404"/>
      <c r="N246" s="404"/>
      <c r="O246" s="415"/>
      <c r="P246" s="415"/>
      <c r="Q246" s="415"/>
      <c r="R246" s="415"/>
    </row>
    <row r="247" spans="1:19" ht="15">
      <c r="A247" s="413"/>
      <c r="B247" s="261"/>
      <c r="C247" s="414"/>
      <c r="D247" s="243"/>
      <c r="E247" s="414"/>
      <c r="F247" s="404"/>
      <c r="G247" s="414"/>
      <c r="H247" s="404"/>
      <c r="I247" s="414"/>
      <c r="J247" s="404"/>
      <c r="K247" s="414"/>
      <c r="L247" s="404"/>
      <c r="M247" s="404"/>
      <c r="N247" s="404"/>
      <c r="O247" s="415"/>
      <c r="P247" s="415"/>
      <c r="Q247" s="415"/>
      <c r="R247" s="415"/>
    </row>
    <row r="248" spans="1:19" ht="15">
      <c r="A248" s="413"/>
      <c r="B248" s="261"/>
      <c r="C248" s="414"/>
      <c r="D248" s="243"/>
      <c r="E248" s="414"/>
      <c r="F248" s="404"/>
      <c r="G248" s="414"/>
      <c r="H248" s="404"/>
      <c r="I248" s="414"/>
      <c r="J248" s="404"/>
      <c r="K248" s="414"/>
      <c r="L248" s="404"/>
      <c r="M248" s="404"/>
      <c r="N248" s="404"/>
      <c r="O248" s="415"/>
      <c r="P248" s="415"/>
      <c r="Q248" s="415"/>
      <c r="R248" s="415"/>
    </row>
  </sheetData>
  <mergeCells count="54">
    <mergeCell ref="F85:H85"/>
    <mergeCell ref="F86:H86"/>
    <mergeCell ref="F98:H98"/>
    <mergeCell ref="F99:H99"/>
    <mergeCell ref="F112:H112"/>
    <mergeCell ref="F40:H40"/>
    <mergeCell ref="F51:H51"/>
    <mergeCell ref="F52:H52"/>
    <mergeCell ref="F66:H66"/>
    <mergeCell ref="F67:H67"/>
    <mergeCell ref="F6:H6"/>
    <mergeCell ref="F7:H7"/>
    <mergeCell ref="F27:H27"/>
    <mergeCell ref="F28:H28"/>
    <mergeCell ref="F39:H39"/>
    <mergeCell ref="J227:L227"/>
    <mergeCell ref="J157:L157"/>
    <mergeCell ref="F199:H199"/>
    <mergeCell ref="J226:L226"/>
    <mergeCell ref="J158:L158"/>
    <mergeCell ref="F173:H173"/>
    <mergeCell ref="F188:H188"/>
    <mergeCell ref="J214:L214"/>
    <mergeCell ref="J215:L215"/>
    <mergeCell ref="F214:H214"/>
    <mergeCell ref="F215:H215"/>
    <mergeCell ref="F226:H226"/>
    <mergeCell ref="F227:H227"/>
    <mergeCell ref="F157:H157"/>
    <mergeCell ref="F158:H158"/>
    <mergeCell ref="J124:L124"/>
    <mergeCell ref="J125:L125"/>
    <mergeCell ref="F140:H140"/>
    <mergeCell ref="B134:D134"/>
    <mergeCell ref="J99:L99"/>
    <mergeCell ref="F113:H113"/>
    <mergeCell ref="F124:H124"/>
    <mergeCell ref="F125:H125"/>
    <mergeCell ref="J67:L67"/>
    <mergeCell ref="J66:L66"/>
    <mergeCell ref="J112:L112"/>
    <mergeCell ref="J113:L113"/>
    <mergeCell ref="A1:R1"/>
    <mergeCell ref="J27:L27"/>
    <mergeCell ref="J28:L28"/>
    <mergeCell ref="J39:L39"/>
    <mergeCell ref="J98:L98"/>
    <mergeCell ref="J6:L6"/>
    <mergeCell ref="J7:L7"/>
    <mergeCell ref="J85:L85"/>
    <mergeCell ref="J86:L86"/>
    <mergeCell ref="J40:L40"/>
    <mergeCell ref="J51:L51"/>
    <mergeCell ref="J52:L52"/>
  </mergeCells>
  <printOptions horizontalCentered="1"/>
  <pageMargins left="0.5" right="0.25" top="0.39369999999999999" bottom="0.5" header="0.31496062992126" footer="0.23619999999999999"/>
  <pageSetup paperSize="9" scale="67" fitToHeight="3" orientation="portrait" r:id="rId1"/>
  <headerFooter alignWithMargins="0"/>
  <rowBreaks count="4" manualBreakCount="4">
    <brk id="79" max="10" man="1"/>
    <brk id="154" max="10" man="1"/>
    <brk id="222" max="10" man="1"/>
    <brk id="245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arnings Release" ma:contentTypeID="0x0101001BA8192A63AC2947BE19EEE885D493680504011F007DC8F8EE87FC324A85C423F1663B9FE2" ma:contentTypeVersion="327" ma:contentTypeDescription="" ma:contentTypeScope="" ma:versionID="7d309a707750ebbb1a11aa1e4d65f9dd">
  <xsd:schema xmlns:xsd="http://www.w3.org/2001/XMLSchema" xmlns:xs="http://www.w3.org/2001/XMLSchema" xmlns:p="http://schemas.microsoft.com/office/2006/metadata/properties" xmlns:ns1="http://schemas.microsoft.com/sharepoint/v3" xmlns:ns2="908635bb-fe72-4d1d-8edd-59d05b062d3a" targetNamespace="http://schemas.microsoft.com/office/2006/metadata/properties" ma:root="true" ma:fieldsID="6d92285d6a9ea15c3f94c18b60da7855" ns1:_="" ns2:_="">
    <xsd:import namespace="http://schemas.microsoft.com/sharepoint/v3"/>
    <xsd:import namespace="908635bb-fe72-4d1d-8edd-59d05b062d3a"/>
    <xsd:element name="properties">
      <xsd:complexType>
        <xsd:sequence>
          <xsd:element name="documentManagement">
            <xsd:complexType>
              <xsd:all>
                <xsd:element ref="ns2:Quarter" minOccurs="0"/>
                <xsd:element ref="ns2:Key_x0020_Control" minOccurs="0"/>
                <xsd:element ref="ns2:PBC_x0020_Reference" minOccurs="0"/>
                <xsd:element ref="ns2:BalanceSheetDescriptionNew" minOccurs="0"/>
                <xsd:element ref="ns2:BSAccountRangeNew" minOccurs="0"/>
                <xsd:element ref="ns2:BSCategoryNew" minOccurs="0"/>
                <xsd:element ref="ns2:BUNew" minOccurs="0"/>
                <xsd:element ref="ns2:ManagementGroupNew" minOccurs="0"/>
                <xsd:element ref="ns2:StatMotherNew" minOccurs="0"/>
                <xsd:element ref="ns2:StatutoryNew" minOccurs="0"/>
                <xsd:element ref="ns2:KeepDocument" minOccurs="0"/>
                <xsd:element ref="ns1:_dlc_ExpireDateSaved" minOccurs="0"/>
                <xsd:element ref="ns1:_dlc_ExpireDate" minOccurs="0"/>
                <xsd:element ref="ns1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0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8635bb-fe72-4d1d-8edd-59d05b062d3a" elementFormDefault="qualified">
    <xsd:import namespace="http://schemas.microsoft.com/office/2006/documentManagement/types"/>
    <xsd:import namespace="http://schemas.microsoft.com/office/infopath/2007/PartnerControls"/>
    <xsd:element name="Quarter" ma:index="2" nillable="true" ma:displayName="Year-Quarter" ma:format="Dropdown" ma:internalName="Quarter">
      <xsd:simpleType>
        <xsd:restriction base="dms:Choice">
          <xsd:enumeration value="2015 Q4"/>
          <xsd:enumeration value="2015 Q3"/>
          <xsd:enumeration value="2015 Q2"/>
          <xsd:enumeration value="2015 Q1"/>
          <xsd:enumeration value="2014 Q4"/>
          <xsd:enumeration value="2014 Q3"/>
          <xsd:enumeration value="2014 Q2"/>
          <xsd:enumeration value="2014 Q1"/>
          <xsd:enumeration value="2013 Q4"/>
          <xsd:enumeration value="2013 Q3"/>
          <xsd:enumeration value="2013 Q2"/>
          <xsd:enumeration value="2013 Q1"/>
          <xsd:enumeration value="2012 Q4"/>
          <xsd:enumeration value="2012 Q3"/>
          <xsd:enumeration value="2012 Q2"/>
          <xsd:enumeration value="2012 Q1"/>
          <xsd:enumeration value="2011 Q4"/>
          <xsd:enumeration value="2011 Q3"/>
          <xsd:enumeration value="2011 Q2"/>
          <xsd:enumeration value="2011 Q1"/>
          <xsd:enumeration value="2010 Q4"/>
          <xsd:enumeration value="2010 Q3"/>
          <xsd:enumeration value="2010 Q2"/>
          <xsd:enumeration value="2010 Q1"/>
          <xsd:enumeration value="2009 Q4"/>
          <xsd:enumeration value="2009 Q3"/>
          <xsd:enumeration value="2009 Q2"/>
          <xsd:enumeration value="2009 Q1"/>
          <xsd:enumeration value="2008 Q4"/>
          <xsd:enumeration value="2008 Q3"/>
          <xsd:enumeration value="2008 Q2"/>
          <xsd:enumeration value="2008 Q1"/>
          <xsd:enumeration value="2007 Q4"/>
          <xsd:enumeration value="2007 Q3"/>
          <xsd:enumeration value="2007 Q2"/>
          <xsd:enumeration value="2007 Q1"/>
          <xsd:enumeration value="2006 Q4"/>
          <xsd:enumeration value="2006 Q3"/>
          <xsd:enumeration value="2006 Q2"/>
          <xsd:enumeration value="2006 Q1"/>
          <xsd:enumeration value="2005 Q4"/>
          <xsd:enumeration value="2005 Q3"/>
          <xsd:enumeration value="2005 Q2"/>
          <xsd:enumeration value="2005 Q1"/>
          <xsd:enumeration value="2004 Q4"/>
          <xsd:enumeration value="2004 Q3"/>
          <xsd:enumeration value="2004 Q2"/>
          <xsd:enumeration value="2004 Q1"/>
          <xsd:enumeration value="2003 Q4"/>
          <xsd:enumeration value="2003 Q3"/>
          <xsd:enumeration value="2003 Q2"/>
          <xsd:enumeration value="2003 Q1"/>
        </xsd:restriction>
      </xsd:simpleType>
    </xsd:element>
    <xsd:element name="Key_x0020_Control" ma:index="3" nillable="true" ma:displayName="Key Control" ma:default="(none)" ma:description="Fill in Key Control number if available for this document." ma:format="Dropdown" ma:internalName="Key_x0020_Control" ma:readOnly="false">
      <xsd:simpleType>
        <xsd:restriction base="dms:Choice">
          <xsd:enumeration value="(none)"/>
          <xsd:enumeration value="AP VAT-1"/>
          <xsd:enumeration value="AP VAT-2"/>
          <xsd:enumeration value="AP VAT-4"/>
          <xsd:enumeration value="AP VAT-5"/>
          <xsd:enumeration value="AP VAT-6"/>
          <xsd:enumeration value="AP VAT-7"/>
          <xsd:enumeration value="AP-01"/>
          <xsd:enumeration value="AP-02"/>
          <xsd:enumeration value="AP-03"/>
          <xsd:enumeration value="AP-04"/>
          <xsd:enumeration value="AP-05"/>
          <xsd:enumeration value="AP-06"/>
          <xsd:enumeration value="AP-GLR PRSpore-01"/>
          <xsd:enumeration value="AP-GLR-01"/>
          <xsd:enumeration value="AP-GLR-02"/>
          <xsd:enumeration value="AP-GLR-03"/>
          <xsd:enumeration value="AP-GLR-05"/>
          <xsd:enumeration value="AP-GLR-08"/>
          <xsd:enumeration value="AP-GLR-09"/>
          <xsd:enumeration value="AP-GLR-10"/>
          <xsd:enumeration value="AP-GLR-11"/>
          <xsd:enumeration value="AP-GLR-12"/>
          <xsd:enumeration value="AP-GLR-15"/>
          <xsd:enumeration value="AP-GLR-16"/>
          <xsd:enumeration value="AP-GLR-17"/>
          <xsd:enumeration value="AP-GLR-18"/>
          <xsd:enumeration value="AP-GLR-19"/>
          <xsd:enumeration value="AP-GLR-20"/>
          <xsd:enumeration value="AP-GLR-21"/>
          <xsd:enumeration value="AP-GLR-22"/>
          <xsd:enumeration value="AP-GLR-23"/>
          <xsd:enumeration value="AP-GLR-25"/>
          <xsd:enumeration value="AP-GLR-26"/>
          <xsd:enumeration value="AP-GLR-30"/>
          <xsd:enumeration value="AP-GLR-31"/>
          <xsd:enumeration value="AP-GLR-32"/>
          <xsd:enumeration value="AP-GLR-33"/>
          <xsd:enumeration value="AP-GLR-36"/>
          <xsd:enumeration value="AP-GLR-37"/>
          <xsd:enumeration value="Cash-01"/>
          <xsd:enumeration value="Cash-03"/>
          <xsd:enumeration value="Cash-04"/>
          <xsd:enumeration value="Cash-05"/>
          <xsd:enumeration value="Cash-06"/>
          <xsd:enumeration value="Cash-07"/>
          <xsd:enumeration value="Cash-08"/>
          <xsd:enumeration value="Cash-09"/>
          <xsd:enumeration value="Cash-10"/>
          <xsd:enumeration value="Cost-01"/>
          <xsd:enumeration value="Cost-06"/>
          <xsd:enumeration value="Cost-07"/>
          <xsd:enumeration value="Cost-08"/>
          <xsd:enumeration value="Cost-09"/>
          <xsd:enumeration value="Cost-10"/>
          <xsd:enumeration value="Cost-11"/>
          <xsd:enumeration value="Cost-12"/>
          <xsd:enumeration value="Cost-13"/>
          <xsd:enumeration value="Cost-15"/>
          <xsd:enumeration value="Cost-16"/>
          <xsd:enumeration value="Cost-17"/>
          <xsd:enumeration value="Cost-19"/>
          <xsd:enumeration value="Cost-21"/>
          <xsd:enumeration value="Cost-22"/>
          <xsd:enumeration value="Cost-23"/>
          <xsd:enumeration value="Cost-24"/>
          <xsd:enumeration value="Cost-25"/>
          <xsd:enumeration value="Cost-26"/>
          <xsd:enumeration value="Cost-27"/>
          <xsd:enumeration value="Cost-28"/>
          <xsd:enumeration value="Cost-29"/>
          <xsd:enumeration value="Cost-30"/>
          <xsd:enumeration value="DEV-01"/>
          <xsd:enumeration value="DEV-02"/>
          <xsd:enumeration value="DTPRGR 16"/>
          <xsd:enumeration value="DTPRGR 21"/>
          <xsd:enumeration value="DTPRGR 26"/>
          <xsd:enumeration value="DTPRGR 28"/>
          <xsd:enumeration value="DTPRGR 31"/>
          <xsd:enumeration value="DTPRGR 35"/>
          <xsd:enumeration value="DTPRGR 37"/>
          <xsd:enumeration value="DTPRGR 40"/>
          <xsd:enumeration value="DTPRGR 49"/>
          <xsd:enumeration value="DTPRGR 50"/>
          <xsd:enumeration value="DTPRGR 51"/>
          <xsd:enumeration value="DTPRGR 55"/>
          <xsd:enumeration value="DTPRGR 61"/>
          <xsd:enumeration value="DTPRGR 62"/>
          <xsd:enumeration value="DTPRGR 67"/>
          <xsd:enumeration value="DTPRGR 75"/>
          <xsd:enumeration value="DTPRGR 76"/>
          <xsd:enumeration value="DTPRGR 77"/>
          <xsd:enumeration value="DTPRGR 78"/>
          <xsd:enumeration value="DTPRGR 79"/>
          <xsd:enumeration value="DTPRGR 80"/>
          <xsd:enumeration value="DTPRGR 81"/>
          <xsd:enumeration value="DTPRGR 82"/>
          <xsd:enumeration value="EAME-GLR-01"/>
          <xsd:enumeration value="EAME-GLR-02"/>
          <xsd:enumeration value="EAME-GLR-03"/>
          <xsd:enumeration value="EAME-GLR-05"/>
          <xsd:enumeration value="EAME-GLR-08"/>
          <xsd:enumeration value="EAME-GLR-09"/>
          <xsd:enumeration value="EAME-GLR-10"/>
          <xsd:enumeration value="EAME-GLR-11"/>
          <xsd:enumeration value="EAME-GLR-12"/>
          <xsd:enumeration value="EAME-GLR-15"/>
          <xsd:enumeration value="EAME-GLR-16"/>
          <xsd:enumeration value="EAME-GLR-17"/>
          <xsd:enumeration value="EAME-GLR-18"/>
          <xsd:enumeration value="EAME-GLR-20"/>
          <xsd:enumeration value="EAME-GLR-21"/>
          <xsd:enumeration value="EAME-GLR-22"/>
          <xsd:enumeration value="EAME-GLR-23"/>
          <xsd:enumeration value="EAME-GLR-25"/>
          <xsd:enumeration value="EAME-GLR-26"/>
          <xsd:enumeration value="EAME-GLR-30"/>
          <xsd:enumeration value="EAME-GLR-31"/>
          <xsd:enumeration value="EAME-GLR-32"/>
          <xsd:enumeration value="EAME-GLR-36"/>
          <xsd:enumeration value="EAME-GLR-37"/>
          <xsd:enumeration value="EAME-UKVAT-01"/>
          <xsd:enumeration value="EAME-UKVAT-02"/>
          <xsd:enumeration value="EAME-UKVAT-03"/>
          <xsd:enumeration value="EAME-UKVAT-04"/>
          <xsd:enumeration value="EAME-UKVAT-05"/>
          <xsd:enumeration value="EAME-UKVAT-06"/>
          <xsd:enumeration value="ER-01"/>
          <xsd:enumeration value="ER-02"/>
          <xsd:enumeration value="ER-03"/>
          <xsd:enumeration value="ER-04"/>
          <xsd:enumeration value="ER-05"/>
          <xsd:enumeration value="FA-02"/>
          <xsd:enumeration value="FA-03"/>
          <xsd:enumeration value="FA-04"/>
          <xsd:enumeration value="FA-05"/>
          <xsd:enumeration value="FA-06"/>
          <xsd:enumeration value="FA-07"/>
          <xsd:enumeration value="FA-08"/>
          <xsd:enumeration value="FA-09"/>
          <xsd:enumeration value="FA-10"/>
          <xsd:enumeration value="FA-11"/>
          <xsd:enumeration value="FA-12"/>
          <xsd:enumeration value="FA-13"/>
          <xsd:enumeration value="FA-14"/>
          <xsd:enumeration value="FA-15"/>
          <xsd:enumeration value="FA-16"/>
          <xsd:enumeration value="FA-17"/>
          <xsd:enumeration value="FA-18"/>
          <xsd:enumeration value="GA-01"/>
          <xsd:enumeration value="GA-02"/>
          <xsd:enumeration value="GA-03"/>
          <xsd:enumeration value="GA-04"/>
          <xsd:enumeration value="GA-05"/>
          <xsd:enumeration value="GA-06"/>
          <xsd:enumeration value="GA-10"/>
          <xsd:enumeration value="GA-11"/>
          <xsd:enumeration value="GA-12"/>
          <xsd:enumeration value="GA-20"/>
          <xsd:enumeration value="GA-21"/>
          <xsd:enumeration value="GA-22"/>
          <xsd:enumeration value="GA-30"/>
          <xsd:enumeration value="GA-31"/>
          <xsd:enumeration value="GA-40"/>
          <xsd:enumeration value="GA-41"/>
          <xsd:enumeration value="GA-42"/>
          <xsd:enumeration value="GA-43"/>
          <xsd:enumeration value="GC-02"/>
          <xsd:enumeration value="GC-03"/>
          <xsd:enumeration value="GC-04"/>
          <xsd:enumeration value="GC-05"/>
          <xsd:enumeration value="GC-06"/>
          <xsd:enumeration value="GC-08"/>
          <xsd:enumeration value="GC-10"/>
          <xsd:enumeration value="GC-14"/>
          <xsd:enumeration value="GC-15"/>
          <xsd:enumeration value="GC-17"/>
          <xsd:enumeration value="GLR-07"/>
          <xsd:enumeration value="GLR-16"/>
          <xsd:enumeration value="GLR-34"/>
          <xsd:enumeration value="Hou-GLR-01"/>
          <xsd:enumeration value="Hou-GLR-02"/>
          <xsd:enumeration value="Hou-GLR-03"/>
          <xsd:enumeration value="Hou-GLR-05"/>
          <xsd:enumeration value="Hou-GLR-07"/>
          <xsd:enumeration value="Hou-GLR-08"/>
          <xsd:enumeration value="Hou-GLR-09"/>
          <xsd:enumeration value="Hou-GLR-10"/>
          <xsd:enumeration value="Hou-GLR-11"/>
          <xsd:enumeration value="Hou-GLR-12"/>
          <xsd:enumeration value="Hou-GLR-14"/>
          <xsd:enumeration value="Hou-GLR-15"/>
          <xsd:enumeration value="Hou-GLR-16"/>
          <xsd:enumeration value="Hou-GLR-17"/>
          <xsd:enumeration value="Hou-GLR-18"/>
          <xsd:enumeration value="Hou-GLR-20"/>
          <xsd:enumeration value="Hou-GLR-21"/>
          <xsd:enumeration value="Hou-GLR-22"/>
          <xsd:enumeration value="Hou-GLR-23"/>
          <xsd:enumeration value="Hou-GLR-25"/>
          <xsd:enumeration value="Hou-GLR-26"/>
          <xsd:enumeration value="Hou-GLR-30"/>
          <xsd:enumeration value="Hou-GLR-31"/>
          <xsd:enumeration value="Hou-GLR-32"/>
          <xsd:enumeration value="Hou-GLR-33"/>
          <xsd:enumeration value="Hou-GLR-36"/>
          <xsd:enumeration value="Hou-GLR-37"/>
          <xsd:enumeration value="IA-01"/>
          <xsd:enumeration value="IA-02"/>
          <xsd:enumeration value="IA-03"/>
          <xsd:enumeration value="IA-04"/>
          <xsd:enumeration value="IA-05"/>
          <xsd:enumeration value="IA-06"/>
          <xsd:enumeration value="IA-07"/>
          <xsd:enumeration value="IA-08"/>
          <xsd:enumeration value="IA-09"/>
          <xsd:enumeration value="IA-10"/>
          <xsd:enumeration value="IA-10"/>
          <xsd:enumeration value="IA-13"/>
          <xsd:enumeration value="IA-15"/>
          <xsd:enumeration value="IA-16"/>
          <xsd:enumeration value="IA-17"/>
          <xsd:enumeration value="IA-19"/>
          <xsd:enumeration value="INV-01"/>
          <xsd:enumeration value="INV-02"/>
          <xsd:enumeration value="INV-03"/>
          <xsd:enumeration value="INV-04"/>
          <xsd:enumeration value="INV-05"/>
          <xsd:enumeration value="INV-06"/>
          <xsd:enumeration value="INV-07"/>
          <xsd:enumeration value="INV-08"/>
          <xsd:enumeration value="MC-01"/>
          <xsd:enumeration value="MC-03"/>
          <xsd:enumeration value="MC-04"/>
          <xsd:enumeration value="MC-05"/>
          <xsd:enumeration value="MC-06"/>
          <xsd:enumeration value="MC-08"/>
          <xsd:enumeration value="MC-09"/>
          <xsd:enumeration value="MC-10"/>
          <xsd:enumeration value="MC-11"/>
          <xsd:enumeration value="MC-12"/>
          <xsd:enumeration value="MC-13"/>
          <xsd:enumeration value="MC-14"/>
          <xsd:enumeration value="MC-15"/>
          <xsd:enumeration value="MC-16"/>
          <xsd:enumeration value="MC-17"/>
          <xsd:enumeration value="MC-18"/>
          <xsd:enumeration value="MC-19"/>
          <xsd:enumeration value="MC-22"/>
          <xsd:enumeration value="MC-23"/>
          <xsd:enumeration value="MC-25"/>
          <xsd:enumeration value="MC-26"/>
          <xsd:enumeration value="MC-27"/>
          <xsd:enumeration value="MC-29"/>
          <xsd:enumeration value="MC-31"/>
          <xsd:enumeration value="PA-01"/>
          <xsd:enumeration value="PA-02"/>
          <xsd:enumeration value="PA-03"/>
          <xsd:enumeration value="Rev-01"/>
          <xsd:enumeration value="Rev-02"/>
          <xsd:enumeration value="Rev-03"/>
          <xsd:enumeration value="Rev-04"/>
          <xsd:enumeration value="Rev-05"/>
          <xsd:enumeration value="Rev-06"/>
          <xsd:enumeration value="Rev-07"/>
          <xsd:enumeration value="Rev-08"/>
          <xsd:enumeration value="Rev-09"/>
          <xsd:enumeration value="Rev-10"/>
          <xsd:enumeration value="Rev-11"/>
          <xsd:enumeration value="Rev-12"/>
          <xsd:enumeration value="Rev-13"/>
          <xsd:enumeration value="Rev-14"/>
          <xsd:enumeration value="Rev-15"/>
          <xsd:enumeration value="Rev-16"/>
          <xsd:enumeration value="Rev-17"/>
          <xsd:enumeration value="Rev-18"/>
          <xsd:enumeration value="Rev-19"/>
          <xsd:enumeration value="Rev-20"/>
          <xsd:enumeration value="Rev-21"/>
          <xsd:enumeration value="Rev-22"/>
          <xsd:enumeration value="Rev-24"/>
          <xsd:enumeration value="Rev-25"/>
          <xsd:enumeration value="ST-01"/>
          <xsd:enumeration value="ST-02"/>
          <xsd:enumeration value="ST-03"/>
          <xsd:enumeration value="Tax Acc-01"/>
          <xsd:enumeration value="Tax Acc-02"/>
          <xsd:enumeration value="Tax Acc-03"/>
          <xsd:enumeration value="Tax Acc-04"/>
          <xsd:enumeration value="Tax Acc-05"/>
          <xsd:enumeration value="Tech-01"/>
          <xsd:enumeration value="Tech-02"/>
          <xsd:enumeration value="Tech-03"/>
          <xsd:enumeration value="Tech-04"/>
          <xsd:enumeration value="Tech-16"/>
          <xsd:enumeration value="Tech-18"/>
        </xsd:restriction>
      </xsd:simpleType>
    </xsd:element>
    <xsd:element name="PBC_x0020_Reference" ma:index="4" nillable="true" ma:displayName="PBC Reference" ma:internalName="PBC_x0020_Reference">
      <xsd:simpleType>
        <xsd:restriction base="dms:Text">
          <xsd:maxLength value="255"/>
        </xsd:restriction>
      </xsd:simpleType>
    </xsd:element>
    <xsd:element name="BalanceSheetDescriptionNew" ma:index="11" nillable="true" ma:displayName="-Balance Sheet Description" ma:hidden="true" ma:internalName="BalanceSheetDescriptionNew" ma:readOnly="false">
      <xsd:simpleType>
        <xsd:restriction base="dms:Note"/>
      </xsd:simpleType>
    </xsd:element>
    <xsd:element name="BSAccountRangeNew" ma:index="12" nillable="true" ma:displayName="-BS Account Range" ma:hidden="true" ma:internalName="BSAccountRangeNew" ma:readOnly="false">
      <xsd:simpleType>
        <xsd:restriction base="dms:Note"/>
      </xsd:simpleType>
    </xsd:element>
    <xsd:element name="BSCategoryNew" ma:index="13" nillable="true" ma:displayName="-BS Category" ma:hidden="true" ma:internalName="BSCategoryNew" ma:readOnly="false">
      <xsd:simpleType>
        <xsd:restriction base="dms:Note"/>
      </xsd:simpleType>
    </xsd:element>
    <xsd:element name="BUNew" ma:index="14" nillable="true" ma:displayName="-BU" ma:list="{8bcd3606-9511-45c6-b184-b10b7edecd07}" ma:internalName="BUNew" ma:readOnly="false" ma:showField="Title" ma:web="908635bb-fe72-4d1d-8edd-59d05b062d3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anagementGroupNew" ma:index="15" nillable="true" ma:displayName="-Management Group" ma:hidden="true" ma:internalName="ManagementGroupNew" ma:readOnly="false">
      <xsd:simpleType>
        <xsd:restriction base="dms:Note"/>
      </xsd:simpleType>
    </xsd:element>
    <xsd:element name="StatMotherNew" ma:index="16" nillable="true" ma:displayName="-StatMother" ma:hidden="true" ma:internalName="StatMotherNew" ma:readOnly="false">
      <xsd:simpleType>
        <xsd:restriction base="dms:Note"/>
      </xsd:simpleType>
    </xsd:element>
    <xsd:element name="StatutoryNew" ma:index="17" nillable="true" ma:displayName="-Statutory" ma:hidden="true" ma:internalName="StatutoryNew" ma:readOnly="false">
      <xsd:simpleType>
        <xsd:restriction base="dms:Note"/>
      </xsd:simpleType>
    </xsd:element>
    <xsd:element name="KeepDocument" ma:index="18" nillable="true" ma:displayName="Keep Document" ma:description="When this field is 'Yes', this document will be moved to http://sponline.onshore.pgs.com/bu/faro/keepdocuments" ma:format="Dropdown" ma:hidden="true" ma:internalName="KeepDocument" ma:readOnly="false">
      <xsd:simpleType>
        <xsd:restriction base="dms:Choice">
          <xsd:enumeration value="Y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03/03/2015 11:33:12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03/03/2015 11:33:12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03/03/2015 11:33:12</Data>
    <Filter/>
  </Receiver>
  <Receiver>
    <Name>Nintex conditional workflow start</Name>
    <Synchronization>Synchronous</Synchronization>
    <Type>10004</Type>
    <SequenceNumber>50000</SequenceNumber>
    <Assembly>Nintex.Workflow, Version=1.0.0.0, Culture=neutral, PublicKeyToken=913f6bae0ca5ae12</Assembly>
    <Class>Nintex.Workflow.ConditionalWorkflowStartReceiver</Class>
    <Data>03/03/2015 11:33:12</Data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</spe:Receivers>
</file>

<file path=customXml/item5.xml><?xml version="1.0" encoding="utf-8"?>
<?mso-contentType ?>
<p:Policy xmlns:p="office.server.policy" id="" local="true">
  <p:Name>PGS Document</p:Name>
  <p:Description/>
  <p:Statement/>
  <p:PolicyItems>
    <p:PolicyItem featureId="Microsoft.Office.RecordsManagement.PolicyFeatures.Expiration" staticId="0x0101001BA8192A63AC2947BE19EEE885D49368|-1316564176" UniqueId="41dc4179-018c-4b14-8140-f5bfff553358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</number>
                  <property>Created</property>
                  <propertyId>8c06beca-0777-48f7-91c7-6da68bc07b69</propertyId>
                  <period>days</period>
                </formula>
                <action type="workflow" id="25dc6769-9e0e-4227-8ff0-e98f01698bd2"/>
              </data>
            </stages>
          </Schedule>
        </Schedules>
      </p:CustomData>
    </p:PolicyItem>
  </p:PolicyItems>
</p:Policy>
</file>

<file path=customXml/item6.xml><?xml version="1.0" encoding="utf-8"?>
<p:properties xmlns:p="http://schemas.microsoft.com/office/2006/metadata/properties" xmlns:xsi="http://www.w3.org/2001/XMLSchema-instance">
  <documentManagement>
    <BSAccountRangeNew xmlns="908635bb-fe72-4d1d-8edd-59d05b062d3a" xsi:nil="true"/>
    <BalanceSheetDescriptionNew xmlns="908635bb-fe72-4d1d-8edd-59d05b062d3a" xsi:nil="true"/>
    <BSCategoryNew xmlns="908635bb-fe72-4d1d-8edd-59d05b062d3a" xsi:nil="true"/>
    <PBC_x0020_Reference xmlns="908635bb-fe72-4d1d-8edd-59d05b062d3a" xsi:nil="true"/>
    <StatMotherNew xmlns="908635bb-fe72-4d1d-8edd-59d05b062d3a">NA</StatMotherNew>
    <Quarter xmlns="908635bb-fe72-4d1d-8edd-59d05b062d3a">2015 Q2</Quarter>
    <ManagementGroupNew xmlns="908635bb-fe72-4d1d-8edd-59d05b062d3a">PGS Group</ManagementGroupNew>
    <StatutoryNew xmlns="908635bb-fe72-4d1d-8edd-59d05b062d3a">PGS</StatutoryNew>
    <Key_x0020_Control xmlns="908635bb-fe72-4d1d-8edd-59d05b062d3a">ER-04</Key_x0020_Control>
    <KeepDocument xmlns="908635bb-fe72-4d1d-8edd-59d05b062d3a" xsi:nil="true"/>
    <BUNew xmlns="908635bb-fe72-4d1d-8edd-59d05b062d3a">
      <Value>557</Value>
    </BUNew>
  </documentManagement>
</p:properties>
</file>

<file path=customXml/itemProps1.xml><?xml version="1.0" encoding="utf-8"?>
<ds:datastoreItem xmlns:ds="http://schemas.openxmlformats.org/officeDocument/2006/customXml" ds:itemID="{892D185F-EEC2-4E8B-BEC6-76DFFFC5A3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8635bb-fe72-4d1d-8edd-59d05b062d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645ECF-3664-409E-AEDF-3967171679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D61D80-790F-4CBC-A8F3-BDA96093E39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DF43000-123D-4D1F-A3D9-2DBB6A5C6407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F6C08266-33F5-4982-844F-4E1998ACD6C5}">
  <ds:schemaRefs>
    <ds:schemaRef ds:uri="office.server.policy"/>
  </ds:schemaRefs>
</ds:datastoreItem>
</file>

<file path=customXml/itemProps6.xml><?xml version="1.0" encoding="utf-8"?>
<ds:datastoreItem xmlns:ds="http://schemas.openxmlformats.org/officeDocument/2006/customXml" ds:itemID="{9D45D089-5F7E-4BD1-810E-21FFCF820613}">
  <ds:schemaRefs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908635bb-fe72-4d1d-8edd-59d05b062d3a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IS &amp; OCI</vt:lpstr>
      <vt:lpstr>BS</vt:lpstr>
      <vt:lpstr>CF</vt:lpstr>
      <vt:lpstr>Equity</vt:lpstr>
      <vt:lpstr>Notes</vt:lpstr>
      <vt:lpstr>BS!Print_Area</vt:lpstr>
      <vt:lpstr>CF!Print_Area</vt:lpstr>
      <vt:lpstr>Equity!Print_Area</vt:lpstr>
      <vt:lpstr>'IS &amp; OCI'!Print_Area</vt:lpstr>
      <vt:lpstr>Notes!Print_Area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 Gulliksen</dc:creator>
  <cp:lastModifiedBy>Bard Stenberg</cp:lastModifiedBy>
  <cp:lastPrinted>2015-07-15T10:23:48Z</cp:lastPrinted>
  <dcterms:created xsi:type="dcterms:W3CDTF">1997-04-22T19:06:36Z</dcterms:created>
  <dcterms:modified xsi:type="dcterms:W3CDTF">2015-07-22T20:24:14Z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ne">
    <vt:lpwstr>1</vt:lpwstr>
  </property>
  <property fmtid="{D5CDD505-2E9C-101B-9397-08002B2CF9AE}" pid="3" name="ContentType">
    <vt:lpwstr>Document</vt:lpwstr>
  </property>
  <property fmtid="{D5CDD505-2E9C-101B-9397-08002B2CF9AE}" pid="4" name="Copy document to Quarterly Reporting Q4 2009">
    <vt:lpwstr>1</vt:lpwstr>
  </property>
  <property fmtid="{D5CDD505-2E9C-101B-9397-08002B2CF9AE}" pid="5" name="ContentTypeId">
    <vt:lpwstr>0x0101001BA8192A63AC2947BE19EEE885D493680504011F007DC8F8EE87FC324A85C423F1663B9FE2</vt:lpwstr>
  </property>
  <property fmtid="{D5CDD505-2E9C-101B-9397-08002B2CF9AE}" pid="6" name="Approved by">
    <vt:lpwstr>Hilde Fauske453</vt:lpwstr>
  </property>
  <property fmtid="{D5CDD505-2E9C-101B-9397-08002B2CF9AE}" pid="7" name="Status">
    <vt:lpwstr>Completed September 2010</vt:lpwstr>
  </property>
  <property fmtid="{D5CDD505-2E9C-101B-9397-08002B2CF9AE}" pid="8" name="Send a copy to Q1 2010">
    <vt:lpwstr>false</vt:lpwstr>
  </property>
  <property fmtid="{D5CDD505-2E9C-101B-9397-08002B2CF9AE}" pid="9" name="Send a copy to Q2 2010">
    <vt:lpwstr>false</vt:lpwstr>
  </property>
  <property fmtid="{D5CDD505-2E9C-101B-9397-08002B2CF9AE}" pid="10" name="Archived">
    <vt:filetime>2011-05-05T05:10:58Z</vt:filetime>
  </property>
  <property fmtid="{D5CDD505-2E9C-101B-9397-08002B2CF9AE}" pid="11" name="ArchivedBy">
    <vt:lpwstr>263</vt:lpwstr>
  </property>
  <property fmtid="{D5CDD505-2E9C-101B-9397-08002B2CF9AE}" pid="12" name="ManGroupCodePeopleSoft">
    <vt:lpwstr>532</vt:lpwstr>
  </property>
  <property fmtid="{D5CDD505-2E9C-101B-9397-08002B2CF9AE}" pid="13" name="Supporting document">
    <vt:lpwstr>No</vt:lpwstr>
  </property>
  <property fmtid="{D5CDD505-2E9C-101B-9397-08002B2CF9AE}" pid="14" name="ArchiveStatus">
    <vt:lpwstr/>
  </property>
  <property fmtid="{D5CDD505-2E9C-101B-9397-08002B2CF9AE}" pid="15" name="ContetTypeOrginal">
    <vt:lpwstr>Earnings Release</vt:lpwstr>
  </property>
  <property fmtid="{D5CDD505-2E9C-101B-9397-08002B2CF9AE}" pid="16" name="CreatedByInFARO">
    <vt:lpwstr>Elke Heintzberger</vt:lpwstr>
  </property>
  <property fmtid="{D5CDD505-2E9C-101B-9397-08002B2CF9AE}" pid="17" name="SiteNameForDocument">
    <vt:lpwstr>Consolidation and External Reporting</vt:lpwstr>
  </property>
  <property fmtid="{D5CDD505-2E9C-101B-9397-08002B2CF9AE}" pid="18" name="WorkflowCreationPath">
    <vt:lpwstr>9ddecae9-647e-4647-8894-551073beb87c,6;9ddecae9-647e-4647-8894-551073beb87c,6;9ddecae9-647e-4647-8894-551073beb87c,6;9ddecae9-647e-4647-8894-551073beb87c,6;9ddecae9-647e-4647-8894-551073beb87c,6;23bd39fb-4e40-4d39-abb4-3b289b444fd2,2;23bd39fb-4e40-4d39-ab</vt:lpwstr>
  </property>
  <property fmtid="{D5CDD505-2E9C-101B-9397-08002B2CF9AE}" pid="19" name="ApprovedByInFARO">
    <vt:lpwstr>Tomas.Bratterud@pgs.com</vt:lpwstr>
  </property>
  <property fmtid="{D5CDD505-2E9C-101B-9397-08002B2CF9AE}" pid="20" name="_dlc_policyId">
    <vt:lpwstr>0x0101001BA8192A63AC2947BE19EEE885D49368|-1316564176</vt:lpwstr>
  </property>
  <property fmtid="{D5CDD505-2E9C-101B-9397-08002B2CF9AE}" pid="21" name="ItemRetentionFormula">
    <vt:lpwstr/>
  </property>
  <property fmtid="{D5CDD505-2E9C-101B-9397-08002B2CF9AE}" pid="22" name="CopyOfBU">
    <vt:lpwstr/>
  </property>
  <property fmtid="{D5CDD505-2E9C-101B-9397-08002B2CF9AE}" pid="23" name="_dlc_LastRun">
    <vt:lpwstr>03/28/2015 23:23:43</vt:lpwstr>
  </property>
  <property fmtid="{D5CDD505-2E9C-101B-9397-08002B2CF9AE}" pid="24" name="BUTxt">
    <vt:lpwstr>All BUs</vt:lpwstr>
  </property>
  <property fmtid="{D5CDD505-2E9C-101B-9397-08002B2CF9AE}" pid="25" name="AccountNumberTxt">
    <vt:lpwstr/>
  </property>
  <property fmtid="{D5CDD505-2E9C-101B-9397-08002B2CF9AE}" pid="26" name="WorkflowChangePath">
    <vt:lpwstr>f2c5fd41-cb11-41d6-8dab-aa88d6afa477,248;f2c5fd41-cb11-41d6-8dab-aa88d6afa477,248;f2c5fd41-cb11-41d6-8dab-aa88d6afa477,248;f2c5fd41-cb11-41d6-8dab-aa88d6afa477,248;f2c5fd41-cb11-41d6-8dab-aa88d6afa477,248;f2c5fd41-cb11-41d6-8dab-aa88d6afa477,248;f2c5fd41-</vt:lpwstr>
  </property>
  <property fmtid="{D5CDD505-2E9C-101B-9397-08002B2CF9AE}" pid="27" name="_dlc_ItemStageId">
    <vt:lpwstr>1</vt:lpwstr>
  </property>
</Properties>
</file>