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" yWindow="-12" windowWidth="20736" windowHeight="7308" activeTab="4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  <sheet name="Note 2" sheetId="10" r:id="rId6"/>
    <sheet name="Segment table" sheetId="11" r:id="rId7"/>
  </sheets>
  <definedNames>
    <definedName name="_xlnm.Print_Area" localSheetId="1">BS!$A$2:$K$42</definedName>
    <definedName name="_xlnm.Print_Area" localSheetId="2">CF!$A$2:$M$37</definedName>
    <definedName name="_xlnm.Print_Area" localSheetId="3">Equity!$A$2:$N$40</definedName>
    <definedName name="_xlnm.Print_Area" localSheetId="0">'IS &amp; OCI'!$A$2:$N$30</definedName>
    <definedName name="_xlnm.Print_Area" localSheetId="4">Notes!$A$3:$N$313</definedName>
  </definedNames>
  <calcPr calcId="162913"/>
</workbook>
</file>

<file path=xl/calcChain.xml><?xml version="1.0" encoding="utf-8"?>
<calcChain xmlns="http://schemas.openxmlformats.org/spreadsheetml/2006/main">
  <c r="L304" i="7" l="1"/>
  <c r="J8" i="5" l="1"/>
  <c r="L17" i="7" l="1"/>
  <c r="L26" i="7"/>
  <c r="L24" i="7"/>
  <c r="H24" i="7"/>
  <c r="H26" i="7"/>
  <c r="F35" i="7"/>
  <c r="J35" i="7" s="1"/>
  <c r="F32" i="7"/>
  <c r="F28" i="7"/>
  <c r="N10" i="5" l="1"/>
  <c r="J132" i="7" l="1"/>
  <c r="J133" i="7"/>
  <c r="H24" i="10" l="1"/>
  <c r="E34" i="8" l="1"/>
  <c r="J192" i="7" l="1"/>
  <c r="L298" i="7" l="1"/>
  <c r="H160" i="7"/>
  <c r="I33" i="6" l="1"/>
  <c r="I20" i="6"/>
  <c r="I13" i="6"/>
  <c r="J28" i="7" l="1"/>
  <c r="J19" i="5"/>
  <c r="J32" i="7" l="1"/>
  <c r="E13" i="11"/>
  <c r="E11" i="11"/>
  <c r="E12" i="11"/>
  <c r="E14" i="11"/>
  <c r="E10" i="11"/>
  <c r="M34" i="8" l="1"/>
  <c r="D39" i="9" l="1"/>
  <c r="J202" i="7"/>
  <c r="H39" i="9"/>
  <c r="F39" i="9"/>
  <c r="J212" i="7" l="1"/>
  <c r="E27" i="11" l="1"/>
  <c r="E26" i="11"/>
  <c r="E25" i="11"/>
  <c r="K26" i="11" l="1"/>
  <c r="K27" i="11"/>
  <c r="K25" i="11"/>
  <c r="E23" i="11"/>
  <c r="K23" i="11" l="1"/>
  <c r="L33" i="5" l="1"/>
  <c r="N37" i="9" l="1"/>
  <c r="J13" i="11" l="1"/>
  <c r="H30" i="11" l="1"/>
  <c r="L212" i="7"/>
  <c r="J207" i="7"/>
  <c r="F87" i="7"/>
  <c r="N87" i="7"/>
  <c r="F25" i="10"/>
  <c r="F26" i="10"/>
  <c r="F27" i="10"/>
  <c r="F28" i="10"/>
  <c r="F24" i="10"/>
  <c r="K29" i="10"/>
  <c r="I29" i="10"/>
  <c r="E29" i="10"/>
  <c r="D23" i="11" s="1"/>
  <c r="H28" i="10"/>
  <c r="H27" i="10"/>
  <c r="H26" i="10"/>
  <c r="J203" i="7" s="1"/>
  <c r="J17" i="7" l="1"/>
  <c r="H29" i="10"/>
  <c r="E28" i="11"/>
  <c r="K28" i="11" s="1"/>
  <c r="H87" i="7"/>
  <c r="L87" i="7"/>
  <c r="H15" i="10"/>
  <c r="F8" i="5" s="1"/>
  <c r="F29" i="10"/>
  <c r="F22" i="7" l="1"/>
  <c r="J22" i="7"/>
  <c r="J23" i="11"/>
  <c r="G23" i="11" s="1"/>
  <c r="J293" i="7" s="1"/>
  <c r="J305" i="7" s="1"/>
  <c r="E15" i="10"/>
  <c r="F17" i="7" l="1"/>
  <c r="D8" i="11"/>
  <c r="J12" i="5"/>
  <c r="J27" i="11" s="1"/>
  <c r="D27" i="11" s="1"/>
  <c r="J33" i="5" l="1"/>
  <c r="J134" i="7"/>
  <c r="J135" i="7" s="1"/>
  <c r="J205" i="7"/>
  <c r="I34" i="8" l="1"/>
  <c r="I28" i="8"/>
  <c r="J10" i="5"/>
  <c r="J204" i="7"/>
  <c r="J213" i="7" s="1"/>
  <c r="J209" i="7"/>
  <c r="J308" i="7" s="1"/>
  <c r="J87" i="7"/>
  <c r="D28" i="11"/>
  <c r="J14" i="5"/>
  <c r="J296" i="7" s="1"/>
  <c r="J11" i="5"/>
  <c r="J26" i="11" s="1"/>
  <c r="D26" i="11" s="1"/>
  <c r="J25" i="11" l="1"/>
  <c r="D25" i="11" s="1"/>
  <c r="J208" i="7"/>
  <c r="J28" i="11"/>
  <c r="G28" i="11" s="1"/>
  <c r="H148" i="7"/>
  <c r="H135" i="7"/>
  <c r="H99" i="7"/>
  <c r="L81" i="7"/>
  <c r="L65" i="7"/>
  <c r="L69" i="7" s="1"/>
  <c r="L22" i="5"/>
  <c r="L24" i="5" s="1"/>
  <c r="J10" i="9" s="1"/>
  <c r="J18" i="7" l="1"/>
  <c r="G30" i="11"/>
  <c r="J307" i="7"/>
  <c r="L310" i="7"/>
  <c r="J284" i="7"/>
  <c r="J28" i="5" s="1"/>
  <c r="L35" i="9" s="1"/>
  <c r="L284" i="7"/>
  <c r="L11" i="9" s="1"/>
  <c r="L279" i="7"/>
  <c r="J11" i="9" s="1"/>
  <c r="J279" i="7"/>
  <c r="J27" i="5" s="1"/>
  <c r="J35" i="9" s="1"/>
  <c r="L175" i="7"/>
  <c r="L178" i="7" s="1"/>
  <c r="J175" i="7"/>
  <c r="L160" i="7"/>
  <c r="J160" i="7"/>
  <c r="J23" i="5" s="1"/>
  <c r="J26" i="7" s="1"/>
  <c r="L148" i="7"/>
  <c r="J148" i="7"/>
  <c r="J21" i="5" s="1"/>
  <c r="L135" i="7"/>
  <c r="J20" i="5"/>
  <c r="L121" i="7"/>
  <c r="L108" i="7"/>
  <c r="J108" i="7"/>
  <c r="J15" i="5" s="1"/>
  <c r="J297" i="7" s="1"/>
  <c r="L99" i="7"/>
  <c r="E29" i="11" s="1"/>
  <c r="J99" i="7"/>
  <c r="J29" i="11" s="1"/>
  <c r="J81" i="7"/>
  <c r="J13" i="5" s="1"/>
  <c r="J295" i="7" s="1"/>
  <c r="J65" i="7"/>
  <c r="J69" i="7" s="1"/>
  <c r="K34" i="8"/>
  <c r="K28" i="8"/>
  <c r="K21" i="8"/>
  <c r="L29" i="5"/>
  <c r="L17" i="5"/>
  <c r="J24" i="7" l="1"/>
  <c r="J33" i="7"/>
  <c r="K35" i="8"/>
  <c r="K37" i="8" s="1"/>
  <c r="K29" i="11"/>
  <c r="K30" i="11" s="1"/>
  <c r="E30" i="11"/>
  <c r="D29" i="11"/>
  <c r="D30" i="11" s="1"/>
  <c r="J30" i="11"/>
  <c r="J16" i="5"/>
  <c r="J17" i="5" s="1"/>
  <c r="J294" i="7"/>
  <c r="J306" i="7" s="1"/>
  <c r="J178" i="7"/>
  <c r="J29" i="5"/>
  <c r="L30" i="5"/>
  <c r="N33" i="5"/>
  <c r="H33" i="5"/>
  <c r="F33" i="5"/>
  <c r="J19" i="7" l="1"/>
  <c r="J18" i="5"/>
  <c r="M26" i="9"/>
  <c r="L26" i="9"/>
  <c r="K26" i="9"/>
  <c r="J26" i="9"/>
  <c r="I26" i="9"/>
  <c r="H26" i="9"/>
  <c r="G26" i="9"/>
  <c r="F26" i="9"/>
  <c r="E26" i="9"/>
  <c r="D26" i="9"/>
  <c r="N25" i="9"/>
  <c r="N24" i="9"/>
  <c r="N23" i="9"/>
  <c r="N22" i="9"/>
  <c r="N21" i="9"/>
  <c r="J22" i="5" l="1"/>
  <c r="J23" i="7"/>
  <c r="J304" i="7"/>
  <c r="J310" i="7" s="1"/>
  <c r="J292" i="7"/>
  <c r="J298" i="7" s="1"/>
  <c r="N26" i="9"/>
  <c r="J24" i="5" l="1"/>
  <c r="J25" i="7"/>
  <c r="N13" i="9"/>
  <c r="N12" i="9"/>
  <c r="N10" i="9"/>
  <c r="N9" i="9"/>
  <c r="J27" i="7" l="1"/>
  <c r="I8" i="8"/>
  <c r="J30" i="5"/>
  <c r="J34" i="9"/>
  <c r="J39" i="9" s="1"/>
  <c r="K26" i="6"/>
  <c r="N35" i="9" l="1"/>
  <c r="L39" i="9" l="1"/>
  <c r="N33" i="9"/>
  <c r="N38" i="9"/>
  <c r="F342" i="7" l="1"/>
  <c r="N340" i="7"/>
  <c r="J338" i="7"/>
  <c r="N338" i="7" s="1"/>
  <c r="N337" i="7"/>
  <c r="N336" i="7"/>
  <c r="N333" i="7"/>
  <c r="J332" i="7"/>
  <c r="F330" i="7"/>
  <c r="J328" i="7"/>
  <c r="N328" i="7" s="1"/>
  <c r="N327" i="7"/>
  <c r="N326" i="7"/>
  <c r="N325" i="7"/>
  <c r="N321" i="7"/>
  <c r="N320" i="7"/>
  <c r="N319" i="7"/>
  <c r="J334" i="7" l="1"/>
  <c r="J342" i="7" s="1"/>
  <c r="N332" i="7"/>
  <c r="N334" i="7" s="1"/>
  <c r="N342" i="7" s="1"/>
  <c r="J322" i="7"/>
  <c r="N322" i="7" s="1"/>
  <c r="N330" i="7" s="1"/>
  <c r="J330" i="7" l="1"/>
  <c r="N192" i="7" l="1"/>
  <c r="L192" i="7"/>
  <c r="H212" i="7" l="1"/>
  <c r="H213" i="7" s="1"/>
  <c r="N212" i="7"/>
  <c r="F212" i="7"/>
  <c r="N203" i="7"/>
  <c r="H203" i="7"/>
  <c r="F203" i="7"/>
  <c r="N202" i="7"/>
  <c r="H202" i="7"/>
  <c r="F202" i="7"/>
  <c r="D13" i="11" l="1"/>
  <c r="G13" i="11" s="1"/>
  <c r="F307" i="7" s="1"/>
  <c r="K14" i="11"/>
  <c r="K13" i="11"/>
  <c r="K12" i="11"/>
  <c r="K11" i="11"/>
  <c r="K10" i="11"/>
  <c r="K15" i="10"/>
  <c r="N8" i="5" s="1"/>
  <c r="F15" i="10"/>
  <c r="J8" i="11"/>
  <c r="G8" i="11" s="1"/>
  <c r="H17" i="7" l="1"/>
  <c r="N17" i="7"/>
  <c r="E8" i="11"/>
  <c r="E15" i="11" s="1"/>
  <c r="I15" i="10"/>
  <c r="I38" i="6" l="1"/>
  <c r="I41" i="6" s="1"/>
  <c r="I29" i="6"/>
  <c r="I21" i="6"/>
  <c r="N255" i="7"/>
  <c r="N244" i="7"/>
  <c r="N231" i="7"/>
  <c r="N234" i="7" s="1"/>
  <c r="N194" i="7"/>
  <c r="I42" i="6" l="1"/>
  <c r="N148" i="7"/>
  <c r="N121" i="7" l="1"/>
  <c r="K29" i="6" l="1"/>
  <c r="K13" i="6"/>
  <c r="H81" i="7" l="1"/>
  <c r="H65" i="7" l="1"/>
  <c r="H69" i="7" s="1"/>
  <c r="H279" i="7" l="1"/>
  <c r="F294" i="7" l="1"/>
  <c r="N81" i="7"/>
  <c r="N65" i="7" l="1"/>
  <c r="N69" i="7" s="1"/>
  <c r="N204" i="7" l="1"/>
  <c r="N213" i="7" s="1"/>
  <c r="E14" i="9" l="1"/>
  <c r="F14" i="9"/>
  <c r="G14" i="9"/>
  <c r="H14" i="9"/>
  <c r="I14" i="9"/>
  <c r="J14" i="9"/>
  <c r="K14" i="9"/>
  <c r="L14" i="9"/>
  <c r="M14" i="9"/>
  <c r="D14" i="9"/>
  <c r="H306" i="7" l="1"/>
  <c r="H296" i="7"/>
  <c r="H295" i="7"/>
  <c r="H294" i="7"/>
  <c r="F65" i="7" l="1"/>
  <c r="H175" i="7" l="1"/>
  <c r="N205" i="7"/>
  <c r="N206" i="7"/>
  <c r="N209" i="7"/>
  <c r="N308" i="7" s="1"/>
  <c r="N208" i="7"/>
  <c r="N207" i="7"/>
  <c r="N12" i="5"/>
  <c r="N14" i="5" l="1"/>
  <c r="N296" i="7" s="1"/>
  <c r="N11" i="5"/>
  <c r="N284" i="7"/>
  <c r="N28" i="5" s="1"/>
  <c r="N279" i="7"/>
  <c r="N27" i="5" s="1"/>
  <c r="N13" i="5"/>
  <c r="N295" i="7" s="1"/>
  <c r="N99" i="7"/>
  <c r="N108" i="7"/>
  <c r="N15" i="5" s="1"/>
  <c r="N16" i="5"/>
  <c r="N135" i="7"/>
  <c r="N20" i="5" s="1"/>
  <c r="N21" i="5"/>
  <c r="N160" i="7"/>
  <c r="N23" i="5" s="1"/>
  <c r="N26" i="7" s="1"/>
  <c r="N175" i="7"/>
  <c r="N178" i="7" s="1"/>
  <c r="M28" i="8"/>
  <c r="N24" i="7" l="1"/>
  <c r="N294" i="7"/>
  <c r="N306" i="7"/>
  <c r="N309" i="7"/>
  <c r="N297" i="7"/>
  <c r="N17" i="5"/>
  <c r="N29" i="5"/>
  <c r="J231" i="7"/>
  <c r="N310" i="7" l="1"/>
  <c r="L231" i="7"/>
  <c r="K38" i="6" l="1"/>
  <c r="K41" i="6" s="1"/>
  <c r="K33" i="6"/>
  <c r="K20" i="6"/>
  <c r="K21" i="6" s="1"/>
  <c r="L255" i="7"/>
  <c r="K42" i="6" l="1"/>
  <c r="F209" i="7"/>
  <c r="F208" i="7"/>
  <c r="F207" i="7"/>
  <c r="H121" i="7"/>
  <c r="F81" i="7" l="1"/>
  <c r="F13" i="5" s="1"/>
  <c r="F295" i="7" s="1"/>
  <c r="F16" i="5" l="1"/>
  <c r="F306" i="7" l="1"/>
  <c r="H205" i="7"/>
  <c r="G34" i="8" l="1"/>
  <c r="H308" i="7" l="1"/>
  <c r="F308" i="7" l="1"/>
  <c r="F99" i="7"/>
  <c r="F108" i="7"/>
  <c r="F15" i="5" s="1"/>
  <c r="H108" i="7"/>
  <c r="H309" i="7" s="1"/>
  <c r="H310" i="7" s="1"/>
  <c r="F309" i="7" l="1"/>
  <c r="F297" i="7"/>
  <c r="H17" i="5"/>
  <c r="H292" i="7" s="1"/>
  <c r="H298" i="7" s="1"/>
  <c r="H22" i="5" l="1"/>
  <c r="H24" i="5" s="1"/>
  <c r="F175" i="7"/>
  <c r="F178" i="7" l="1"/>
  <c r="F33" i="7"/>
  <c r="F14" i="5"/>
  <c r="D14" i="11" s="1"/>
  <c r="J14" i="11" s="1"/>
  <c r="F296" i="7" l="1"/>
  <c r="G29" i="6" l="1"/>
  <c r="H284" i="7" l="1"/>
  <c r="F11" i="5" l="1"/>
  <c r="D11" i="11" l="1"/>
  <c r="J11" i="11"/>
  <c r="F12" i="5"/>
  <c r="J12" i="11" s="1"/>
  <c r="D12" i="11" l="1"/>
  <c r="F284" i="7"/>
  <c r="I21" i="8" l="1"/>
  <c r="G20" i="6"/>
  <c r="G13" i="6"/>
  <c r="J31" i="7" l="1"/>
  <c r="I35" i="8"/>
  <c r="I37" i="8" s="1"/>
  <c r="G21" i="6"/>
  <c r="F34" i="7" l="1"/>
  <c r="J34" i="7" s="1"/>
  <c r="G28" i="8"/>
  <c r="F10" i="5" l="1"/>
  <c r="F69" i="7"/>
  <c r="D10" i="11" l="1"/>
  <c r="J10" i="11"/>
  <c r="F17" i="5"/>
  <c r="F204" i="7"/>
  <c r="F213" i="7" s="1"/>
  <c r="E28" i="8"/>
  <c r="F28" i="5"/>
  <c r="F279" i="7"/>
  <c r="F205" i="7"/>
  <c r="H178" i="7"/>
  <c r="F160" i="7"/>
  <c r="F23" i="5" s="1"/>
  <c r="F26" i="7" s="1"/>
  <c r="F148" i="7"/>
  <c r="F21" i="5" s="1"/>
  <c r="F135" i="7"/>
  <c r="F20" i="5" s="1"/>
  <c r="F24" i="7" l="1"/>
  <c r="F18" i="7"/>
  <c r="D15" i="11"/>
  <c r="G8" i="8"/>
  <c r="G21" i="8" s="1"/>
  <c r="G35" i="8" s="1"/>
  <c r="H29" i="5"/>
  <c r="F27" i="5"/>
  <c r="F29" i="5" s="1"/>
  <c r="N18" i="7" l="1"/>
  <c r="F19" i="7"/>
  <c r="N18" i="5"/>
  <c r="G37" i="8"/>
  <c r="F18" i="5"/>
  <c r="H30" i="5"/>
  <c r="F23" i="7" l="1"/>
  <c r="F292" i="7"/>
  <c r="F304" i="7"/>
  <c r="N292" i="7"/>
  <c r="N298" i="7" s="1"/>
  <c r="N22" i="5"/>
  <c r="N24" i="5" s="1"/>
  <c r="M8" i="8" s="1"/>
  <c r="F22" i="5"/>
  <c r="F25" i="7" l="1"/>
  <c r="F24" i="5"/>
  <c r="F27" i="7" l="1"/>
  <c r="F30" i="5"/>
  <c r="M21" i="8"/>
  <c r="M35" i="8" s="1"/>
  <c r="N30" i="5"/>
  <c r="E8" i="8"/>
  <c r="E21" i="8" s="1"/>
  <c r="G33" i="6"/>
  <c r="F31" i="7" l="1"/>
  <c r="E35" i="8"/>
  <c r="M37" i="8"/>
  <c r="N34" i="9"/>
  <c r="E37" i="8" l="1"/>
  <c r="J244" i="7"/>
  <c r="L244" i="7"/>
  <c r="J234" i="7" l="1"/>
  <c r="L234" i="7"/>
  <c r="L194" i="7" l="1"/>
  <c r="G37" i="6" l="1"/>
  <c r="G35" i="6" l="1"/>
  <c r="G36" i="6"/>
  <c r="G40" i="6"/>
  <c r="G38" i="6" l="1"/>
  <c r="J194" i="7"/>
  <c r="N39" i="9" l="1"/>
  <c r="N36" i="9"/>
  <c r="G39" i="6" l="1"/>
  <c r="G41" i="6" s="1"/>
  <c r="G42" i="6" s="1"/>
  <c r="J255" i="7" l="1"/>
  <c r="F36" i="7" l="1"/>
  <c r="J36" i="7" s="1"/>
  <c r="G15" i="11"/>
  <c r="F305" i="7"/>
  <c r="F310" i="7" s="1"/>
  <c r="F293" i="7"/>
  <c r="F298" i="7" s="1"/>
  <c r="J15" i="11"/>
  <c r="K8" i="11"/>
  <c r="K15" i="11" s="1"/>
  <c r="H15" i="11"/>
  <c r="N11" i="9" l="1"/>
  <c r="N14" i="9" s="1"/>
</calcChain>
</file>

<file path=xl/sharedStrings.xml><?xml version="1.0" encoding="utf-8"?>
<sst xmlns="http://schemas.openxmlformats.org/spreadsheetml/2006/main" count="631" uniqueCount="309">
  <si>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</si>
  <si>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</si>
  <si>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</si>
  <si>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</si>
  <si>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</si>
  <si>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</si>
  <si>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</si>
  <si>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</si>
  <si>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</si>
  <si>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</si>
  <si>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</si>
  <si>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</si>
  <si>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</si>
  <si>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</si>
  <si>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</si>
  <si>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</si>
  <si>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</si>
  <si>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</si>
  <si>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</si>
  <si>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</si>
  <si>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</si>
  <si>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</si>
  <si>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</si>
  <si>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</si>
  <si>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</si>
  <si>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</si>
  <si>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</si>
  <si>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</si>
  <si>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</si>
  <si>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</si>
  <si>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</si>
  <si>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</si>
  <si>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</si>
  <si>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</si>
  <si>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</si>
  <si>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</si>
  <si>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</si>
  <si>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</si>
  <si>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</si>
  <si>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</si>
  <si>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</si>
  <si>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</si>
  <si>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</si>
  <si>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Restricted cash (current and long-term)</t>
  </si>
  <si>
    <t>equity</t>
  </si>
  <si>
    <t>capital</t>
  </si>
  <si>
    <t>par value</t>
  </si>
  <si>
    <t>Shareholders'</t>
  </si>
  <si>
    <t>earnings</t>
  </si>
  <si>
    <t>paid-in</t>
  </si>
  <si>
    <t>shares</t>
  </si>
  <si>
    <t>Accumulated</t>
  </si>
  <si>
    <t>Additional</t>
  </si>
  <si>
    <t>Treasury</t>
  </si>
  <si>
    <t>MultiClient late sales</t>
  </si>
  <si>
    <t xml:space="preserve">     MultiClient library, net</t>
  </si>
  <si>
    <t>Surveys in progress</t>
  </si>
  <si>
    <t xml:space="preserve">     Completed surveys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</si>
  <si>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</si>
  <si>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</si>
  <si>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</si>
  <si>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</si>
  <si>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</si>
  <si>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</si>
  <si>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</si>
  <si>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</si>
  <si>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</si>
  <si>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</si>
  <si>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Contract seismic</t>
  </si>
  <si>
    <t>Cash and cash equivalents at end of period</t>
  </si>
  <si>
    <t>Cash and cash equivalents at beginning of period</t>
  </si>
  <si>
    <t>Interest paid</t>
  </si>
  <si>
    <t>Investment in other intangible assets</t>
  </si>
  <si>
    <t>Investment in MultiClient library</t>
  </si>
  <si>
    <t>Increase (decrease) in accounts payable</t>
  </si>
  <si>
    <t>Other items</t>
  </si>
  <si>
    <t>Attributable to equity holders of PGS ASA</t>
  </si>
  <si>
    <t>Completed during 2012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</si>
  <si>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</si>
  <si>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</si>
  <si>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</si>
  <si>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</si>
  <si>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</si>
  <si>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</si>
  <si>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</si>
  <si>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</si>
  <si>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</si>
  <si>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</si>
  <si>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</si>
  <si>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</si>
  <si>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</si>
  <si>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</si>
  <si>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</si>
  <si>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</si>
  <si>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</si>
  <si>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</si>
  <si>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</si>
  <si>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</si>
  <si>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</si>
  <si>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</si>
  <si>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</si>
  <si>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</si>
  <si>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 xml:space="preserve">         Total long-term assets</t>
  </si>
  <si>
    <t>Other comprehensive income</t>
  </si>
  <si>
    <t xml:space="preserve">Other </t>
  </si>
  <si>
    <t xml:space="preserve">     - Imaging</t>
  </si>
  <si>
    <t>Condensed Consolidated Statements of Changes in Shareholders' Equity</t>
  </si>
  <si>
    <t xml:space="preserve">Capitalized depreciation (non-cash) 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</si>
  <si>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</si>
  <si>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</si>
  <si>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</si>
  <si>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</si>
  <si>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</si>
  <si>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</si>
  <si>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</si>
  <si>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</si>
  <si>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</si>
  <si>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</si>
  <si>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</si>
  <si>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</si>
  <si>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</si>
  <si>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</si>
  <si>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</si>
  <si>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</si>
  <si>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</si>
  <si>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</si>
  <si>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</si>
  <si>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</si>
  <si>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</si>
  <si>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</si>
  <si>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</si>
  <si>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</si>
  <si>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</si>
  <si>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</si>
  <si>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</si>
  <si>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</si>
  <si>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</si>
  <si>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</si>
  <si>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</si>
  <si>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</si>
  <si>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Income tax effect on actuarial gains and losses</t>
  </si>
  <si>
    <t>Cash flow hedges</t>
  </si>
  <si>
    <t>Other comprehensive income (loss) of associated companies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</si>
  <si>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</si>
  <si>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</si>
  <si>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</si>
  <si>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</si>
  <si>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</si>
  <si>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</si>
  <si>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</si>
  <si>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>Net income (loss) to equity holders of PGS ASA</t>
  </si>
  <si>
    <t xml:space="preserve">Long-term debt </t>
  </si>
  <si>
    <t>(In millions of US dollars, except per share data)</t>
  </si>
  <si>
    <t>Revenues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</si>
  <si>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</si>
  <si>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</si>
  <si>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</si>
  <si>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</si>
  <si>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</si>
  <si>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</si>
  <si>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</si>
  <si>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</si>
  <si>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</si>
  <si>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</si>
  <si>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</si>
  <si>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</si>
  <si>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</si>
  <si>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Completed during 2016</t>
  </si>
  <si>
    <t>Sellling, general and administrative costs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</si>
  <si>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</si>
  <si>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</si>
  <si>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</si>
  <si>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</si>
  <si>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Changes to Other comprehensive income consists of the following:</t>
  </si>
  <si>
    <t xml:space="preserve"> Condensed Consolidated Statements of Profit and Loss and Other Comprehensive Income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</si>
  <si>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</si>
  <si>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</si>
  <si>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</si>
  <si>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</si>
  <si>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</si>
  <si>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</si>
  <si>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>Operating profit (loss)</t>
  </si>
  <si>
    <t xml:space="preserve">       Total capital expenditures, whether paid or not</t>
  </si>
  <si>
    <t>Impairment of MultiClient library</t>
  </si>
  <si>
    <t>Other Intangible assets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</si>
  <si>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</si>
  <si>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</si>
  <si>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</si>
  <si>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Amortization and impairment of MultiClient library consist of the following:</t>
  </si>
  <si>
    <t>Depreciation and amortization of long term assets (excl. MultiClient library) consist of the following:</t>
  </si>
  <si>
    <t>Senior notes, Coupon 7.375%, due 2020</t>
  </si>
  <si>
    <t xml:space="preserve">Income tax </t>
  </si>
  <si>
    <t>Impairment and loss on sale of long-term assets (excluding MultiClient library) consist of the following:</t>
  </si>
  <si>
    <t>Other charges, net</t>
  </si>
  <si>
    <t>EBIT ex. impairment and other charges, net</t>
  </si>
  <si>
    <t xml:space="preserve">Other charges, net consist of the following: </t>
  </si>
  <si>
    <t xml:space="preserve">         Net operating expenses</t>
  </si>
  <si>
    <t xml:space="preserve">Current tax </t>
  </si>
  <si>
    <t>Key Financial Figures</t>
  </si>
  <si>
    <t>Income tax consists of the following:</t>
  </si>
  <si>
    <t>Change in deferred tax</t>
  </si>
  <si>
    <t xml:space="preserve">Share of results in associated companies </t>
  </si>
  <si>
    <t>Balance as of January 1, 2017</t>
  </si>
  <si>
    <t>Completed during 2017</t>
  </si>
  <si>
    <t xml:space="preserve">   issued and outstanding 338,579,996 shares </t>
  </si>
  <si>
    <t>Income taxes paid</t>
  </si>
  <si>
    <t xml:space="preserve">Property and equipment </t>
  </si>
  <si>
    <t>Revolving credit facility, due 2020</t>
  </si>
  <si>
    <t>Accelerated amortization of MultiClient library</t>
  </si>
  <si>
    <t xml:space="preserve">     Long-term debt, gross (1)</t>
  </si>
  <si>
    <t>Adjustment to prior years capital expenditures</t>
  </si>
  <si>
    <t>Onerous lease contracts</t>
  </si>
  <si>
    <t>Change in working capital and capital leases</t>
  </si>
  <si>
    <t>Actuarial gains (losses) on defined benefit pensions plan</t>
  </si>
  <si>
    <t>Share based payments</t>
  </si>
  <si>
    <t>Share</t>
  </si>
  <si>
    <t xml:space="preserve">Change in deferred tax </t>
  </si>
  <si>
    <t>Share issue</t>
  </si>
  <si>
    <t>Severance cost</t>
  </si>
  <si>
    <t>Loss on ISS settlement</t>
  </si>
  <si>
    <t>Decrease (increase) in long-term restricted cash</t>
  </si>
  <si>
    <t>Net change of drawing on the Revolving Credit Facility</t>
  </si>
  <si>
    <t>Onerous contracts with customers</t>
  </si>
  <si>
    <t>Balance as of January 1, 2018</t>
  </si>
  <si>
    <t>Note 2 - Revenues</t>
  </si>
  <si>
    <t>Segment Reporting</t>
  </si>
  <si>
    <t xml:space="preserve">     As Reported</t>
  </si>
  <si>
    <t>As Reported</t>
  </si>
  <si>
    <t>Adjustments</t>
  </si>
  <si>
    <t>Total revenues</t>
  </si>
  <si>
    <t>Depreciation and amortization  (excl. MultiClient library)</t>
  </si>
  <si>
    <t>Operating profit/ EBIT ex impairment and other charges,net</t>
  </si>
  <si>
    <t>Segment Revenues</t>
  </si>
  <si>
    <t xml:space="preserve">Segment EBITDA </t>
  </si>
  <si>
    <t>Segment EBIT ex. impairment and other charges, net</t>
  </si>
  <si>
    <r>
      <t xml:space="preserve">Note 1 - Segment Information  -  </t>
    </r>
    <r>
      <rPr>
        <i/>
        <sz val="11"/>
        <rFont val="Calibri"/>
        <family val="2"/>
      </rPr>
      <t>See separate tab</t>
    </r>
  </si>
  <si>
    <r>
      <t xml:space="preserve">Note 2 - Revenues  - </t>
    </r>
    <r>
      <rPr>
        <i/>
        <sz val="11"/>
        <rFont val="Calibri"/>
        <family val="2"/>
      </rPr>
      <t>See separate tab</t>
    </r>
  </si>
  <si>
    <t xml:space="preserve">Note 3 - Net operating expenses </t>
  </si>
  <si>
    <t>Note 4 - Depreciation, amortization and impairments and other charges, net</t>
  </si>
  <si>
    <t xml:space="preserve">Segment reporting </t>
  </si>
  <si>
    <t>Note 5 - Share of results from associated companies</t>
  </si>
  <si>
    <t>Note 6 - Interest expense</t>
  </si>
  <si>
    <t>Note 7 - Other financial expense, net</t>
  </si>
  <si>
    <t xml:space="preserve">Note 8 - Income tax </t>
  </si>
  <si>
    <t>Note 9 - Property and equipment</t>
  </si>
  <si>
    <t>Note 10 - MultiClient library</t>
  </si>
  <si>
    <t>Completed during 2018</t>
  </si>
  <si>
    <t>Note 11 - Liquidity and financing</t>
  </si>
  <si>
    <t>Note 12 - Earnings per share</t>
  </si>
  <si>
    <t>Note 13 - Other comprehensive income</t>
  </si>
  <si>
    <t>Note 14 - EBITDA and EBIT ex. impairment and other charges, net reconciliation</t>
  </si>
  <si>
    <t>Note 15 -basis of preperation</t>
  </si>
  <si>
    <t>Adjusted opening balance following IFRS 15</t>
  </si>
  <si>
    <t>As reported</t>
  </si>
  <si>
    <t>Adjustment</t>
  </si>
  <si>
    <t>31.12.2017</t>
  </si>
  <si>
    <t>IFSR 15</t>
  </si>
  <si>
    <t>Total current assets</t>
  </si>
  <si>
    <t xml:space="preserve">        Completed surveys</t>
  </si>
  <si>
    <t xml:space="preserve">       Surveys in progress</t>
  </si>
  <si>
    <t>Total long term assets</t>
  </si>
  <si>
    <t>Total assets</t>
  </si>
  <si>
    <t>Other equity</t>
  </si>
  <si>
    <t>Total shareholders' equity</t>
  </si>
  <si>
    <t>Total current liabilities</t>
  </si>
  <si>
    <t>Total long term liabilities</t>
  </si>
  <si>
    <t>Adjustment to opening balance*</t>
  </si>
  <si>
    <t xml:space="preserve">capital </t>
  </si>
  <si>
    <t>reserves</t>
  </si>
  <si>
    <t>Profit (loss) for the period</t>
  </si>
  <si>
    <t>Other comprehensive income (loss)</t>
  </si>
  <si>
    <t>Other capital reserves</t>
  </si>
  <si>
    <t>Deferred revenues</t>
  </si>
  <si>
    <t>Other charges net</t>
  </si>
  <si>
    <t>Segment adjustment to Revenues as reported</t>
  </si>
  <si>
    <t>Segment EBITDA ex. Other Charges, net</t>
  </si>
  <si>
    <t>Segment adjustment to Amortization As Reported</t>
  </si>
  <si>
    <t>Segment adjustment to Revenues As Reported</t>
  </si>
  <si>
    <t>Accrued expenses, other current liabilities and deferred revenues</t>
  </si>
  <si>
    <t>EBIT</t>
  </si>
  <si>
    <t>Opening Balance</t>
  </si>
  <si>
    <t>01.01.2018</t>
  </si>
  <si>
    <t>2017*</t>
  </si>
  <si>
    <t>For the year ended December 31, 2017</t>
  </si>
  <si>
    <t>Balance as of December 31, 2017</t>
  </si>
  <si>
    <t>The carrying value of the MultiClient library by year of completion is as follows:</t>
  </si>
  <si>
    <t>Basic and diluted earnings per share</t>
  </si>
  <si>
    <t>Earnings per share attributable to equity holders of the parent during the period</t>
  </si>
  <si>
    <t>Share based payments, cash settled</t>
  </si>
  <si>
    <t>2018</t>
  </si>
  <si>
    <t>2017</t>
  </si>
  <si>
    <t xml:space="preserve">     - MultiClient pre-funding</t>
  </si>
  <si>
    <t>MultiClient pre-funding revenue, as reported *</t>
  </si>
  <si>
    <t>MultiClient pre-funding revenue, Segment *</t>
  </si>
  <si>
    <t>September 30,</t>
  </si>
  <si>
    <t>Nine months ended</t>
  </si>
  <si>
    <t>For the nine months ended September 30, 2018</t>
  </si>
  <si>
    <t>For the nine months ended September 30, 2017</t>
  </si>
  <si>
    <t>Balance as of September 30, 2017</t>
  </si>
  <si>
    <t>Balance as of September 30, 2018</t>
  </si>
  <si>
    <t>Notes to the Condensed Interim Consolidated Financial Statements - Third Quarter 2018</t>
  </si>
  <si>
    <t>Steaming deferral, net</t>
  </si>
  <si>
    <t>Less current portion LT debt (2)</t>
  </si>
  <si>
    <t>Increase (decrease) in deferred revenues</t>
  </si>
  <si>
    <t>Profit and loss numbers Segment Reporting</t>
  </si>
  <si>
    <t>Income tax expense</t>
  </si>
  <si>
    <t>Net financial items</t>
  </si>
  <si>
    <t>Other key numbers</t>
  </si>
  <si>
    <t>Profit and loss numbers As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</si>
</sst>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&quot;kr&quot;\ * #,##0.00_ ;_ &quot;kr&quot;\ * \-#,##0.00_ ;_ &quot;kr&quot;\ * &quot;-&quot;??_ ;_ @_ "/>
    <numFmt numFmtId="168" formatCode="_ * #,##0.00_ ;_ * \-#,##0.00_ ;_ * &quot;-&quot;??_ ;_ @_ "/>
    <numFmt numFmtId="169" formatCode="_-&quot;£&quot;* #,##0.00_-;\-&quot;£&quot;* #,##0.00_-;_-&quot;£&quot;* &quot;-&quot;??_-;_-@_-"/>
    <numFmt numFmtId="170" formatCode="_(&quot;$&quot;\ * #,##0_);_(&quot;$&quot;\ * \(#,##0\);_(&quot;$&quot;\ * &quot;-&quot;_);_(@_)"/>
    <numFmt numFmtId="171" formatCode="_(* #,##0_);_(* \(#,##0\);_(* &quot;-&quot;??_);_(@_)"/>
    <numFmt numFmtId="172" formatCode="_(&quot;$&quot;* #,##0_);_(&quot;$&quot;* \(#,##0\);_(&quot;$&quot;* &quot;-&quot;??_);_(@_)"/>
    <numFmt numFmtId="173" formatCode="_ * #,##0_ ;_ * \(#,##0\)_ ;_ * &quot;-&quot;_ ;_ @_ "/>
    <numFmt numFmtId="174" formatCode="_(* #,##0.0_);_(* \(#,##0.0\);_(* &quot;-&quot;??_);_(@_)"/>
    <numFmt numFmtId="175" formatCode="#,##0;[Red]\(#,##0\)"/>
    <numFmt numFmtId="176" formatCode="_(* #,##0,;_(* \(#,##0,\);_(* &quot;-&quot;_);_(@_)"/>
    <numFmt numFmtId="177" formatCode="_(* #,##0.0_);_(* \(#,##0.0\);_(* &quot;-&quot;_);_(@_)"/>
    <numFmt numFmtId="178" formatCode="_ * #,##0.0_ ;_ * \-#,##0.0_ ;_ * &quot;-&quot;?_ ;_ @_ "/>
    <numFmt numFmtId="179" formatCode="_(* #,##0.0_);_(* \(#,##0.0\);_(* &quot;-&quot;?_);_(@_)"/>
    <numFmt numFmtId="180" formatCode="0.0%"/>
    <numFmt numFmtId="181" formatCode="0.0"/>
    <numFmt numFmtId="182" formatCode="_-* #,##0.0_-;\-* #,##0.0_-;_-* &quot;-&quot;?_-;_-@_-"/>
    <numFmt numFmtId="183" formatCode="0.0\ %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color theme="5" tint="-0.249977111117893"/>
      <name val="Arial"/>
      <family val="2"/>
    </font>
    <font>
      <i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Alignment="0" applyProtection="0"/>
    <xf numFmtId="0" fontId="30" fillId="0" borderId="0" applyNumberFormat="0" applyFill="0" applyBorder="0" applyAlignment="0"/>
    <xf numFmtId="0" fontId="31" fillId="0" borderId="0"/>
    <xf numFmtId="0" fontId="32" fillId="0" borderId="0"/>
    <xf numFmtId="0" fontId="31" fillId="0" borderId="0"/>
    <xf numFmtId="0" fontId="32" fillId="0" borderId="0"/>
    <xf numFmtId="0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15" borderId="8" applyNumberFormat="0" applyProtection="0">
      <alignment vertical="center"/>
    </xf>
    <xf numFmtId="0" fontId="21" fillId="15" borderId="9" applyNumberFormat="0" applyProtection="0"/>
    <xf numFmtId="0" fontId="35" fillId="15" borderId="10" applyNumberFormat="0" applyProtection="0">
      <alignment vertical="center"/>
    </xf>
    <xf numFmtId="0" fontId="35" fillId="15" borderId="11" applyNumberFormat="0" applyProtection="0">
      <alignment vertical="center"/>
    </xf>
    <xf numFmtId="0" fontId="35" fillId="15" borderId="0" applyNumberFormat="0" applyProtection="0">
      <alignment vertical="center"/>
    </xf>
    <xf numFmtId="0" fontId="28" fillId="0" borderId="12" applyNumberFormat="0" applyProtection="0"/>
    <xf numFmtId="0" fontId="24" fillId="0" borderId="13" applyNumberFormat="0" applyProtection="0">
      <alignment horizontal="left" textRotation="90" wrapText="1"/>
    </xf>
    <xf numFmtId="0" fontId="36" fillId="15" borderId="0" applyNumberFormat="0" applyProtection="0"/>
    <xf numFmtId="0" fontId="37" fillId="0" borderId="0" applyNumberFormat="0" applyFill="0" applyBorder="0" applyAlignment="0" applyProtection="0"/>
    <xf numFmtId="0" fontId="38" fillId="0" borderId="0"/>
    <xf numFmtId="0" fontId="19" fillId="0" borderId="0"/>
    <xf numFmtId="0" fontId="16" fillId="0" borderId="0"/>
    <xf numFmtId="0" fontId="39" fillId="0" borderId="0"/>
    <xf numFmtId="0" fontId="29" fillId="0" borderId="0"/>
    <xf numFmtId="0" fontId="24" fillId="0" borderId="0"/>
    <xf numFmtId="175" fontId="40" fillId="16" borderId="0"/>
    <xf numFmtId="175" fontId="40" fillId="16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1" fillId="0" borderId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43" fontId="4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8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0">
      <alignment horizontal="right"/>
    </xf>
    <xf numFmtId="38" fontId="48" fillId="0" borderId="0"/>
    <xf numFmtId="38" fontId="49" fillId="0" borderId="0"/>
    <xf numFmtId="38" fontId="50" fillId="0" borderId="0"/>
    <xf numFmtId="38" fontId="51" fillId="0" borderId="0"/>
    <xf numFmtId="0" fontId="18" fillId="0" borderId="0"/>
    <xf numFmtId="0" fontId="18" fillId="0" borderId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37" fontId="53" fillId="18" borderId="0"/>
    <xf numFmtId="37" fontId="54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4" fillId="0" borderId="0"/>
    <xf numFmtId="0" fontId="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5" fillId="0" borderId="1">
      <alignment horizontal="center"/>
    </xf>
    <xf numFmtId="3" fontId="52" fillId="0" borderId="0" applyFont="0" applyFill="0" applyBorder="0" applyAlignment="0" applyProtection="0"/>
    <xf numFmtId="0" fontId="52" fillId="19" borderId="0" applyNumberFormat="0" applyFont="0" applyBorder="0" applyAlignment="0" applyProtection="0"/>
    <xf numFmtId="0" fontId="16" fillId="2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76" fillId="0" borderId="0" applyFont="0" applyFill="0" applyBorder="0" applyAlignment="0" applyProtection="0"/>
  </cellStyleXfs>
  <cellXfs count="506">
    <xf numFmtId="0" fontId="0" fillId="0" borderId="0" xfId="0"/>
    <xf numFmtId="0" fontId="3" fillId="0" borderId="0" xfId="0" applyFont="1"/>
    <xf numFmtId="171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1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2" fontId="3" fillId="0" borderId="0" xfId="0" applyNumberFormat="1" applyFont="1"/>
    <xf numFmtId="41" fontId="3" fillId="0" borderId="0" xfId="0" applyNumberFormat="1" applyFont="1"/>
    <xf numFmtId="41" fontId="3" fillId="0" borderId="0" xfId="0" applyNumberFormat="1" applyFont="1" applyFill="1"/>
    <xf numFmtId="171" fontId="6" fillId="0" borderId="0" xfId="1" applyNumberFormat="1" applyFont="1" applyBorder="1" applyAlignment="1">
      <alignment horizontal="left"/>
    </xf>
    <xf numFmtId="172" fontId="6" fillId="0" borderId="0" xfId="2" applyNumberFormat="1" applyFont="1" applyFill="1" applyBorder="1"/>
    <xf numFmtId="171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7" fillId="0" borderId="0" xfId="0" applyFont="1" applyBorder="1"/>
    <xf numFmtId="41" fontId="3" fillId="0" borderId="0" xfId="0" applyNumberFormat="1" applyFont="1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2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1" fontId="3" fillId="0" borderId="0" xfId="1" applyNumberFormat="1" applyFont="1" applyFill="1" applyAlignment="1">
      <alignment horizontal="left"/>
    </xf>
    <xf numFmtId="17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0" fillId="0" borderId="0" xfId="0" applyFont="1"/>
    <xf numFmtId="43" fontId="3" fillId="0" borderId="0" xfId="0" applyNumberFormat="1" applyFont="1"/>
    <xf numFmtId="0" fontId="13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0" fontId="3" fillId="0" borderId="0" xfId="3" applyFont="1" applyFill="1"/>
    <xf numFmtId="0" fontId="14" fillId="0" borderId="0" xfId="3" applyFont="1" applyAlignment="1">
      <alignment horizontal="left"/>
    </xf>
    <xf numFmtId="0" fontId="4" fillId="0" borderId="0" xfId="3" applyFont="1"/>
    <xf numFmtId="0" fontId="2" fillId="0" borderId="0" xfId="3" applyFill="1"/>
    <xf numFmtId="171" fontId="3" fillId="0" borderId="0" xfId="3" applyNumberFormat="1" applyFont="1"/>
    <xf numFmtId="0" fontId="16" fillId="0" borderId="0" xfId="3" applyFont="1" applyFill="1" applyBorder="1"/>
    <xf numFmtId="0" fontId="3" fillId="0" borderId="2" xfId="3" applyFont="1" applyFill="1" applyBorder="1"/>
    <xf numFmtId="173" fontId="3" fillId="0" borderId="0" xfId="3" applyNumberFormat="1" applyFont="1" applyAlignment="1">
      <alignment horizontal="center"/>
    </xf>
    <xf numFmtId="173" fontId="3" fillId="0" borderId="0" xfId="3" applyNumberFormat="1" applyFont="1" applyBorder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17" fillId="0" borderId="0" xfId="3" applyFont="1" applyFill="1"/>
    <xf numFmtId="0" fontId="3" fillId="0" borderId="0" xfId="3" applyFont="1" applyAlignment="1">
      <alignment horizontal="centerContinuous"/>
    </xf>
    <xf numFmtId="0" fontId="13" fillId="0" borderId="0" xfId="0" quotePrefix="1" applyFont="1"/>
    <xf numFmtId="0" fontId="7" fillId="0" borderId="0" xfId="0" applyFont="1" applyFill="1" applyBorder="1"/>
    <xf numFmtId="172" fontId="15" fillId="0" borderId="0" xfId="2" applyNumberFormat="1" applyFont="1" applyFill="1" applyBorder="1"/>
    <xf numFmtId="172" fontId="15" fillId="0" borderId="0" xfId="2" applyNumberFormat="1" applyFont="1" applyBorder="1"/>
    <xf numFmtId="0" fontId="11" fillId="0" borderId="0" xfId="0" applyFont="1" applyBorder="1"/>
    <xf numFmtId="0" fontId="10" fillId="0" borderId="0" xfId="0" applyFont="1" applyBorder="1"/>
    <xf numFmtId="0" fontId="10" fillId="0" borderId="0" xfId="0" applyFont="1" applyFill="1"/>
    <xf numFmtId="0" fontId="11" fillId="0" borderId="0" xfId="0" applyFont="1" applyFill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4" fontId="3" fillId="0" borderId="0" xfId="1" applyNumberFormat="1" applyFont="1" applyFill="1"/>
    <xf numFmtId="174" fontId="3" fillId="0" borderId="0" xfId="1" applyNumberFormat="1" applyFont="1" applyFill="1" applyBorder="1"/>
    <xf numFmtId="174" fontId="3" fillId="0" borderId="0" xfId="1" applyNumberFormat="1" applyFont="1" applyBorder="1"/>
    <xf numFmtId="174" fontId="15" fillId="0" borderId="0" xfId="1" applyNumberFormat="1" applyFont="1" applyFill="1" applyBorder="1"/>
    <xf numFmtId="174" fontId="4" fillId="0" borderId="0" xfId="1" applyNumberFormat="1" applyFont="1" applyFill="1" applyBorder="1"/>
    <xf numFmtId="174" fontId="3" fillId="0" borderId="0" xfId="1" applyNumberFormat="1" applyFont="1"/>
    <xf numFmtId="174" fontId="10" fillId="0" borderId="0" xfId="1" applyNumberFormat="1" applyFont="1"/>
    <xf numFmtId="174" fontId="6" fillId="0" borderId="0" xfId="1" applyNumberFormat="1" applyFont="1" applyFill="1" applyBorder="1"/>
    <xf numFmtId="174" fontId="10" fillId="0" borderId="0" xfId="1" applyNumberFormat="1" applyFont="1" applyBorder="1"/>
    <xf numFmtId="0" fontId="9" fillId="0" borderId="0" xfId="0" applyFont="1" applyAlignment="1"/>
    <xf numFmtId="174" fontId="15" fillId="0" borderId="0" xfId="1" applyNumberFormat="1" applyFont="1" applyBorder="1"/>
    <xf numFmtId="0" fontId="3" fillId="0" borderId="0" xfId="0" applyFont="1" applyBorder="1" applyAlignment="1">
      <alignment horizontal="center"/>
    </xf>
    <xf numFmtId="16" fontId="3" fillId="0" borderId="0" xfId="3" quotePrefix="1" applyNumberFormat="1" applyFont="1" applyBorder="1" applyAlignment="1"/>
    <xf numFmtId="0" fontId="11" fillId="0" borderId="0" xfId="0" applyFont="1" applyFill="1" applyBorder="1"/>
    <xf numFmtId="43" fontId="3" fillId="0" borderId="0" xfId="1" applyFont="1"/>
    <xf numFmtId="0" fontId="22" fillId="0" borderId="0" xfId="3" applyFont="1"/>
    <xf numFmtId="0" fontId="21" fillId="0" borderId="0" xfId="0" applyFont="1" applyAlignment="1"/>
    <xf numFmtId="0" fontId="22" fillId="0" borderId="0" xfId="0" applyFont="1" applyBorder="1"/>
    <xf numFmtId="0" fontId="21" fillId="0" borderId="0" xfId="0" applyFont="1" applyBorder="1"/>
    <xf numFmtId="0" fontId="21" fillId="0" borderId="0" xfId="0" applyFont="1"/>
    <xf numFmtId="174" fontId="25" fillId="0" borderId="0" xfId="1" applyNumberFormat="1" applyFont="1" applyFill="1" applyBorder="1"/>
    <xf numFmtId="172" fontId="12" fillId="0" borderId="0" xfId="2" applyNumberFormat="1" applyFont="1" applyFill="1" applyBorder="1"/>
    <xf numFmtId="174" fontId="26" fillId="0" borderId="0" xfId="1" applyNumberFormat="1" applyFont="1" applyFill="1" applyBorder="1"/>
    <xf numFmtId="0" fontId="27" fillId="0" borderId="0" xfId="0" applyFont="1" applyFill="1" applyBorder="1"/>
    <xf numFmtId="0" fontId="27" fillId="0" borderId="0" xfId="0" applyFont="1" applyBorder="1"/>
    <xf numFmtId="0" fontId="10" fillId="0" borderId="0" xfId="0" applyFont="1" applyAlignment="1"/>
    <xf numFmtId="171" fontId="3" fillId="0" borderId="0" xfId="1" applyNumberFormat="1" applyFont="1"/>
    <xf numFmtId="174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76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2" fillId="0" borderId="0" xfId="0" applyFont="1" applyFill="1" applyBorder="1"/>
    <xf numFmtId="0" fontId="9" fillId="0" borderId="0" xfId="3" applyFont="1" applyAlignment="1">
      <alignment horizontal="center"/>
    </xf>
    <xf numFmtId="171" fontId="3" fillId="0" borderId="0" xfId="3" applyNumberFormat="1" applyFont="1" applyFill="1"/>
    <xf numFmtId="0" fontId="58" fillId="0" borderId="0" xfId="3" applyFont="1" applyFill="1" applyBorder="1"/>
    <xf numFmtId="0" fontId="57" fillId="0" borderId="0" xfId="3" applyFont="1" applyFill="1" applyBorder="1"/>
    <xf numFmtId="0" fontId="57" fillId="0" borderId="0" xfId="3" applyFont="1" applyFill="1"/>
    <xf numFmtId="0" fontId="57" fillId="0" borderId="2" xfId="3" applyFont="1" applyFill="1" applyBorder="1"/>
    <xf numFmtId="0" fontId="58" fillId="0" borderId="4" xfId="3" applyFont="1" applyFill="1" applyBorder="1"/>
    <xf numFmtId="0" fontId="60" fillId="0" borderId="2" xfId="3" applyFont="1" applyFill="1" applyBorder="1"/>
    <xf numFmtId="0" fontId="57" fillId="0" borderId="0" xfId="3" applyFont="1" applyFill="1" applyBorder="1" applyAlignment="1">
      <alignment horizontal="center"/>
    </xf>
    <xf numFmtId="0" fontId="57" fillId="0" borderId="0" xfId="3" applyFont="1" applyAlignment="1">
      <alignment horizontal="center"/>
    </xf>
    <xf numFmtId="41" fontId="57" fillId="0" borderId="0" xfId="3" applyNumberFormat="1" applyFont="1" applyAlignment="1">
      <alignment horizontal="center"/>
    </xf>
    <xf numFmtId="0" fontId="57" fillId="0" borderId="0" xfId="3" applyFont="1" applyBorder="1" applyAlignment="1">
      <alignment horizontal="center"/>
    </xf>
    <xf numFmtId="41" fontId="57" fillId="0" borderId="0" xfId="3" applyNumberFormat="1" applyFont="1" applyBorder="1" applyAlignment="1">
      <alignment horizontal="center"/>
    </xf>
    <xf numFmtId="173" fontId="57" fillId="0" borderId="2" xfId="3" applyNumberFormat="1" applyFont="1" applyBorder="1" applyAlignment="1">
      <alignment horizontal="center"/>
    </xf>
    <xf numFmtId="173" fontId="57" fillId="0" borderId="0" xfId="3" applyNumberFormat="1" applyFont="1" applyAlignment="1">
      <alignment horizontal="center"/>
    </xf>
    <xf numFmtId="173" fontId="57" fillId="0" borderId="0" xfId="3" applyNumberFormat="1" applyFont="1" applyBorder="1" applyAlignment="1">
      <alignment horizontal="center"/>
    </xf>
    <xf numFmtId="0" fontId="57" fillId="0" borderId="2" xfId="3" applyFont="1" applyBorder="1" applyAlignment="1">
      <alignment horizontal="center"/>
    </xf>
    <xf numFmtId="174" fontId="58" fillId="0" borderId="0" xfId="1" applyNumberFormat="1" applyFont="1" applyFill="1"/>
    <xf numFmtId="174" fontId="58" fillId="0" borderId="0" xfId="1" applyNumberFormat="1" applyFont="1" applyFill="1" applyBorder="1"/>
    <xf numFmtId="174" fontId="57" fillId="0" borderId="0" xfId="1" applyNumberFormat="1" applyFont="1" applyFill="1"/>
    <xf numFmtId="174" fontId="57" fillId="0" borderId="0" xfId="1" applyNumberFormat="1" applyFont="1" applyFill="1" applyBorder="1"/>
    <xf numFmtId="174" fontId="58" fillId="0" borderId="4" xfId="1" applyNumberFormat="1" applyFont="1" applyFill="1" applyBorder="1"/>
    <xf numFmtId="0" fontId="57" fillId="0" borderId="1" xfId="3" applyFont="1" applyBorder="1" applyAlignment="1">
      <alignment horizontal="center"/>
    </xf>
    <xf numFmtId="0" fontId="58" fillId="0" borderId="0" xfId="3" applyFont="1" applyBorder="1" applyAlignment="1">
      <alignment horizontal="center"/>
    </xf>
    <xf numFmtId="0" fontId="60" fillId="0" borderId="1" xfId="3" applyFont="1" applyBorder="1" applyAlignment="1">
      <alignment horizontal="left"/>
    </xf>
    <xf numFmtId="0" fontId="58" fillId="0" borderId="1" xfId="3" applyFont="1" applyBorder="1" applyAlignment="1">
      <alignment horizontal="center"/>
    </xf>
    <xf numFmtId="0" fontId="57" fillId="0" borderId="1" xfId="3" applyFont="1" applyFill="1" applyBorder="1" applyAlignment="1">
      <alignment horizontal="center"/>
    </xf>
    <xf numFmtId="0" fontId="57" fillId="0" borderId="0" xfId="3" applyFont="1"/>
    <xf numFmtId="0" fontId="60" fillId="0" borderId="0" xfId="3" applyFont="1" applyFill="1" applyBorder="1" applyAlignment="1"/>
    <xf numFmtId="0" fontId="58" fillId="0" borderId="0" xfId="3" applyFont="1"/>
    <xf numFmtId="171" fontId="58" fillId="0" borderId="0" xfId="1" applyNumberFormat="1" applyFont="1" applyFill="1" applyAlignment="1"/>
    <xf numFmtId="171" fontId="57" fillId="0" borderId="0" xfId="1" applyNumberFormat="1" applyFont="1" applyFill="1" applyAlignment="1"/>
    <xf numFmtId="171" fontId="57" fillId="0" borderId="0" xfId="1" applyNumberFormat="1" applyFont="1" applyAlignment="1">
      <alignment horizontal="left"/>
    </xf>
    <xf numFmtId="174" fontId="57" fillId="0" borderId="0" xfId="1" applyNumberFormat="1" applyFont="1" applyBorder="1"/>
    <xf numFmtId="174" fontId="57" fillId="0" borderId="0" xfId="1" applyNumberFormat="1" applyFont="1"/>
    <xf numFmtId="171" fontId="57" fillId="0" borderId="0" xfId="1" quotePrefix="1" applyNumberFormat="1" applyFont="1" applyFill="1" applyBorder="1" applyAlignment="1">
      <alignment horizontal="left"/>
    </xf>
    <xf numFmtId="0" fontId="58" fillId="0" borderId="4" xfId="3" applyFont="1" applyBorder="1"/>
    <xf numFmtId="171" fontId="58" fillId="0" borderId="4" xfId="1" applyNumberFormat="1" applyFont="1" applyBorder="1" applyAlignment="1">
      <alignment horizontal="left"/>
    </xf>
    <xf numFmtId="171" fontId="57" fillId="0" borderId="4" xfId="1" applyNumberFormat="1" applyFont="1" applyBorder="1" applyAlignment="1">
      <alignment horizontal="left"/>
    </xf>
    <xf numFmtId="171" fontId="58" fillId="0" borderId="0" xfId="1" applyNumberFormat="1" applyFont="1" applyBorder="1" applyAlignment="1">
      <alignment horizontal="left"/>
    </xf>
    <xf numFmtId="174" fontId="57" fillId="0" borderId="4" xfId="1" applyNumberFormat="1" applyFont="1" applyFill="1" applyBorder="1"/>
    <xf numFmtId="171" fontId="57" fillId="0" borderId="0" xfId="1" applyNumberFormat="1" applyFont="1" applyBorder="1" applyAlignment="1">
      <alignment horizontal="left"/>
    </xf>
    <xf numFmtId="171" fontId="58" fillId="0" borderId="0" xfId="1" applyNumberFormat="1" applyFont="1" applyAlignment="1">
      <alignment horizontal="left"/>
    </xf>
    <xf numFmtId="171" fontId="57" fillId="0" borderId="0" xfId="1" applyNumberFormat="1" applyFont="1" applyFill="1" applyAlignment="1">
      <alignment horizontal="left"/>
    </xf>
    <xf numFmtId="171" fontId="57" fillId="0" borderId="0" xfId="1" applyNumberFormat="1" applyFont="1" applyFill="1" applyBorder="1" applyAlignment="1">
      <alignment horizontal="left"/>
    </xf>
    <xf numFmtId="171" fontId="58" fillId="0" borderId="3" xfId="1" applyNumberFormat="1" applyFont="1" applyBorder="1" applyAlignment="1">
      <alignment horizontal="left"/>
    </xf>
    <xf numFmtId="174" fontId="58" fillId="0" borderId="3" xfId="1" applyNumberFormat="1" applyFont="1" applyFill="1" applyBorder="1"/>
    <xf numFmtId="174" fontId="64" fillId="0" borderId="0" xfId="1" applyNumberFormat="1" applyFont="1" applyBorder="1"/>
    <xf numFmtId="0" fontId="62" fillId="0" borderId="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/>
    <xf numFmtId="0" fontId="57" fillId="0" borderId="0" xfId="0" applyFont="1" applyFill="1" applyBorder="1"/>
    <xf numFmtId="0" fontId="57" fillId="0" borderId="0" xfId="0" applyFont="1"/>
    <xf numFmtId="0" fontId="57" fillId="0" borderId="2" xfId="0" applyFont="1" applyFill="1" applyBorder="1"/>
    <xf numFmtId="174" fontId="57" fillId="0" borderId="2" xfId="1" applyNumberFormat="1" applyFont="1" applyFill="1" applyBorder="1"/>
    <xf numFmtId="0" fontId="57" fillId="0" borderId="1" xfId="0" applyFont="1" applyFill="1" applyBorder="1"/>
    <xf numFmtId="174" fontId="66" fillId="0" borderId="0" xfId="1" applyNumberFormat="1" applyFont="1" applyFill="1"/>
    <xf numFmtId="0" fontId="67" fillId="0" borderId="0" xfId="0" applyFont="1" applyFill="1" applyBorder="1"/>
    <xf numFmtId="0" fontId="62" fillId="0" borderId="1" xfId="0" applyFont="1" applyBorder="1"/>
    <xf numFmtId="0" fontId="62" fillId="0" borderId="1" xfId="0" applyFont="1" applyFill="1" applyBorder="1"/>
    <xf numFmtId="0" fontId="60" fillId="0" borderId="1" xfId="0" applyFont="1" applyBorder="1" applyAlignment="1"/>
    <xf numFmtId="0" fontId="66" fillId="0" borderId="0" xfId="0" applyFont="1" applyBorder="1" applyAlignment="1">
      <alignment horizontal="center"/>
    </xf>
    <xf numFmtId="171" fontId="58" fillId="0" borderId="0" xfId="1" applyNumberFormat="1" applyFont="1" applyBorder="1" applyAlignment="1">
      <alignment horizontal="center"/>
    </xf>
    <xf numFmtId="174" fontId="58" fillId="0" borderId="0" xfId="1" applyNumberFormat="1" applyFont="1" applyBorder="1"/>
    <xf numFmtId="0" fontId="58" fillId="0" borderId="0" xfId="0" applyFont="1" applyBorder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3" fillId="0" borderId="0" xfId="0" applyFont="1" applyBorder="1"/>
    <xf numFmtId="0" fontId="16" fillId="0" borderId="0" xfId="0" applyFont="1"/>
    <xf numFmtId="0" fontId="20" fillId="0" borderId="0" xfId="0" applyFont="1" applyFill="1"/>
    <xf numFmtId="0" fontId="57" fillId="0" borderId="0" xfId="3" applyFont="1" applyBorder="1"/>
    <xf numFmtId="0" fontId="61" fillId="0" borderId="0" xfId="0" applyFont="1" applyAlignment="1">
      <alignment horizontal="left"/>
    </xf>
    <xf numFmtId="0" fontId="62" fillId="0" borderId="0" xfId="3" applyFont="1" applyAlignment="1">
      <alignment horizontal="left"/>
    </xf>
    <xf numFmtId="0" fontId="62" fillId="0" borderId="0" xfId="3" applyFont="1" applyFill="1" applyAlignment="1">
      <alignment horizontal="left"/>
    </xf>
    <xf numFmtId="0" fontId="62" fillId="0" borderId="0" xfId="0" applyFont="1" applyAlignment="1">
      <alignment horizontal="left"/>
    </xf>
    <xf numFmtId="0" fontId="57" fillId="0" borderId="1" xfId="3" applyFont="1" applyFill="1" applyBorder="1"/>
    <xf numFmtId="0" fontId="65" fillId="0" borderId="0" xfId="3" applyFont="1" applyFill="1" applyBorder="1"/>
    <xf numFmtId="0" fontId="65" fillId="0" borderId="0" xfId="3" applyFont="1" applyFill="1"/>
    <xf numFmtId="0" fontId="60" fillId="0" borderId="2" xfId="3" applyFont="1" applyFill="1" applyBorder="1" applyAlignment="1">
      <alignment horizontal="left"/>
    </xf>
    <xf numFmtId="0" fontId="65" fillId="0" borderId="2" xfId="3" applyFont="1" applyFill="1" applyBorder="1"/>
    <xf numFmtId="0" fontId="57" fillId="0" borderId="2" xfId="3" applyNumberFormat="1" applyFont="1" applyFill="1" applyBorder="1" applyAlignment="1">
      <alignment horizontal="center"/>
    </xf>
    <xf numFmtId="174" fontId="57" fillId="0" borderId="0" xfId="1" applyNumberFormat="1" applyFont="1" applyFill="1" applyAlignment="1"/>
    <xf numFmtId="174" fontId="65" fillId="0" borderId="0" xfId="1" applyNumberFormat="1" applyFont="1" applyFill="1" applyBorder="1" applyAlignment="1"/>
    <xf numFmtId="174" fontId="57" fillId="0" borderId="2" xfId="1" applyNumberFormat="1" applyFont="1" applyFill="1" applyBorder="1" applyAlignment="1"/>
    <xf numFmtId="173" fontId="69" fillId="0" borderId="0" xfId="3" applyNumberFormat="1" applyFont="1" applyFill="1" applyBorder="1"/>
    <xf numFmtId="170" fontId="57" fillId="0" borderId="0" xfId="3" applyNumberFormat="1" applyFont="1" applyFill="1" applyBorder="1"/>
    <xf numFmtId="170" fontId="57" fillId="0" borderId="0" xfId="3" applyNumberFormat="1" applyFont="1" applyFill="1"/>
    <xf numFmtId="41" fontId="57" fillId="0" borderId="0" xfId="3" applyNumberFormat="1" applyFont="1" applyFill="1"/>
    <xf numFmtId="170" fontId="58" fillId="0" borderId="0" xfId="3" applyNumberFormat="1" applyFont="1" applyFill="1" applyBorder="1"/>
    <xf numFmtId="170" fontId="65" fillId="0" borderId="0" xfId="3" applyNumberFormat="1" applyFont="1" applyFill="1" applyBorder="1"/>
    <xf numFmtId="0" fontId="60" fillId="0" borderId="2" xfId="3" applyFont="1" applyBorder="1"/>
    <xf numFmtId="0" fontId="61" fillId="0" borderId="0" xfId="3" applyFont="1" applyFill="1" applyAlignment="1">
      <alignment horizontal="left"/>
    </xf>
    <xf numFmtId="41" fontId="65" fillId="0" borderId="0" xfId="3" applyNumberFormat="1" applyFont="1"/>
    <xf numFmtId="41" fontId="57" fillId="0" borderId="0" xfId="3" applyNumberFormat="1" applyFont="1" applyFill="1" applyBorder="1"/>
    <xf numFmtId="41" fontId="66" fillId="0" borderId="0" xfId="3" applyNumberFormat="1" applyFont="1" applyFill="1" applyBorder="1"/>
    <xf numFmtId="41" fontId="65" fillId="0" borderId="0" xfId="3" applyNumberFormat="1" applyFont="1" applyFill="1"/>
    <xf numFmtId="41" fontId="57" fillId="0" borderId="0" xfId="3" applyNumberFormat="1" applyFont="1" applyFill="1" applyAlignment="1">
      <alignment horizontal="center"/>
    </xf>
    <xf numFmtId="41" fontId="65" fillId="0" borderId="0" xfId="3" applyNumberFormat="1" applyFont="1" applyFill="1" applyBorder="1"/>
    <xf numFmtId="41" fontId="57" fillId="0" borderId="1" xfId="3" applyNumberFormat="1" applyFont="1" applyFill="1" applyBorder="1"/>
    <xf numFmtId="0" fontId="60" fillId="0" borderId="0" xfId="3" applyFont="1" applyFill="1" applyBorder="1"/>
    <xf numFmtId="0" fontId="57" fillId="0" borderId="1" xfId="3" applyFont="1" applyFill="1" applyBorder="1" applyAlignment="1">
      <alignment horizontal="left"/>
    </xf>
    <xf numFmtId="41" fontId="58" fillId="0" borderId="0" xfId="3" applyNumberFormat="1" applyFont="1" applyFill="1" applyBorder="1"/>
    <xf numFmtId="0" fontId="71" fillId="0" borderId="0" xfId="3" quotePrefix="1" applyFont="1" applyFill="1" applyBorder="1"/>
    <xf numFmtId="0" fontId="71" fillId="0" borderId="0" xfId="3" applyFont="1" applyFill="1" applyBorder="1"/>
    <xf numFmtId="174" fontId="66" fillId="0" borderId="0" xfId="1" applyNumberFormat="1" applyFont="1" applyFill="1" applyBorder="1"/>
    <xf numFmtId="0" fontId="72" fillId="0" borderId="0" xfId="3" applyFont="1" applyFill="1" applyBorder="1"/>
    <xf numFmtId="0" fontId="61" fillId="0" borderId="0" xfId="3" applyFont="1" applyFill="1" applyBorder="1" applyAlignment="1">
      <alignment horizontal="left"/>
    </xf>
    <xf numFmtId="0" fontId="65" fillId="0" borderId="0" xfId="3" applyFont="1"/>
    <xf numFmtId="41" fontId="65" fillId="0" borderId="1" xfId="3" applyNumberFormat="1" applyFont="1" applyFill="1" applyBorder="1"/>
    <xf numFmtId="0" fontId="57" fillId="0" borderId="0" xfId="3" applyFont="1" applyFill="1" applyAlignment="1">
      <alignment wrapText="1"/>
    </xf>
    <xf numFmtId="170" fontId="58" fillId="0" borderId="0" xfId="3" applyNumberFormat="1" applyFont="1" applyFill="1"/>
    <xf numFmtId="0" fontId="71" fillId="0" borderId="0" xfId="3" applyFont="1"/>
    <xf numFmtId="0" fontId="72" fillId="0" borderId="0" xfId="3" quotePrefix="1" applyFont="1" applyFill="1" applyBorder="1"/>
    <xf numFmtId="174" fontId="58" fillId="0" borderId="1" xfId="1" applyNumberFormat="1" applyFont="1" applyFill="1" applyBorder="1"/>
    <xf numFmtId="170" fontId="58" fillId="0" borderId="1" xfId="3" applyNumberFormat="1" applyFont="1" applyFill="1" applyBorder="1"/>
    <xf numFmtId="174" fontId="57" fillId="0" borderId="1" xfId="1" applyNumberFormat="1" applyFont="1" applyFill="1" applyBorder="1"/>
    <xf numFmtId="171" fontId="58" fillId="0" borderId="0" xfId="1" applyNumberFormat="1" applyFont="1" applyFill="1" applyBorder="1" applyAlignment="1">
      <alignment horizontal="left"/>
    </xf>
    <xf numFmtId="171" fontId="69" fillId="0" borderId="0" xfId="1" applyNumberFormat="1" applyFont="1" applyFill="1" applyBorder="1" applyAlignment="1">
      <alignment horizontal="left"/>
    </xf>
    <xf numFmtId="41" fontId="57" fillId="0" borderId="0" xfId="0" applyNumberFormat="1" applyFont="1" applyFill="1" applyBorder="1"/>
    <xf numFmtId="171" fontId="57" fillId="0" borderId="0" xfId="1" applyNumberFormat="1" applyFont="1" applyFill="1" applyBorder="1" applyAlignment="1">
      <alignment horizontal="center"/>
    </xf>
    <xf numFmtId="43" fontId="57" fillId="0" borderId="0" xfId="1" applyFont="1" applyFill="1"/>
    <xf numFmtId="171" fontId="57" fillId="0" borderId="2" xfId="1" applyNumberFormat="1" applyFont="1" applyBorder="1" applyAlignment="1">
      <alignment horizontal="left"/>
    </xf>
    <xf numFmtId="171" fontId="57" fillId="0" borderId="2" xfId="1" quotePrefix="1" applyNumberFormat="1" applyFont="1" applyBorder="1" applyAlignment="1">
      <alignment horizontal="center"/>
    </xf>
    <xf numFmtId="43" fontId="57" fillId="0" borderId="2" xfId="1" applyFont="1" applyFill="1" applyBorder="1"/>
    <xf numFmtId="2" fontId="57" fillId="0" borderId="0" xfId="0" applyNumberFormat="1" applyFont="1" applyBorder="1" applyAlignment="1">
      <alignment horizontal="left"/>
    </xf>
    <xf numFmtId="44" fontId="58" fillId="0" borderId="0" xfId="0" applyNumberFormat="1" applyFont="1" applyBorder="1"/>
    <xf numFmtId="0" fontId="57" fillId="0" borderId="2" xfId="3" quotePrefix="1" applyNumberFormat="1" applyFont="1" applyFill="1" applyBorder="1" applyAlignment="1">
      <alignment horizontal="center"/>
    </xf>
    <xf numFmtId="41" fontId="66" fillId="0" borderId="0" xfId="3" applyNumberFormat="1" applyFont="1" applyFill="1"/>
    <xf numFmtId="171" fontId="57" fillId="0" borderId="0" xfId="3" applyNumberFormat="1" applyFont="1" applyFill="1" applyBorder="1"/>
    <xf numFmtId="171" fontId="57" fillId="0" borderId="0" xfId="0" applyNumberFormat="1" applyFont="1" applyFill="1" applyBorder="1"/>
    <xf numFmtId="44" fontId="58" fillId="0" borderId="0" xfId="0" applyNumberFormat="1" applyFont="1" applyFill="1" applyBorder="1"/>
    <xf numFmtId="0" fontId="58" fillId="0" borderId="4" xfId="0" applyFont="1" applyFill="1" applyBorder="1"/>
    <xf numFmtId="0" fontId="58" fillId="0" borderId="0" xfId="3" applyFont="1" applyFill="1"/>
    <xf numFmtId="0" fontId="16" fillId="0" borderId="0" xfId="3" applyFont="1"/>
    <xf numFmtId="171" fontId="57" fillId="0" borderId="0" xfId="1" quotePrefix="1" applyNumberFormat="1" applyFont="1" applyFill="1" applyBorder="1" applyAlignment="1">
      <alignment horizontal="center"/>
    </xf>
    <xf numFmtId="171" fontId="57" fillId="0" borderId="0" xfId="1" applyNumberFormat="1" applyFont="1" applyFill="1" applyAlignment="1">
      <alignment horizontal="center"/>
    </xf>
    <xf numFmtId="171" fontId="57" fillId="0" borderId="0" xfId="1" quotePrefix="1" applyNumberFormat="1" applyFont="1" applyFill="1" applyAlignment="1">
      <alignment horizontal="center"/>
    </xf>
    <xf numFmtId="171" fontId="57" fillId="0" borderId="0" xfId="1" applyNumberFormat="1" applyFont="1" applyBorder="1" applyAlignment="1">
      <alignment horizontal="center"/>
    </xf>
    <xf numFmtId="171" fontId="58" fillId="0" borderId="1" xfId="1" applyNumberFormat="1" applyFont="1" applyBorder="1" applyAlignment="1">
      <alignment horizontal="left"/>
    </xf>
    <xf numFmtId="171" fontId="57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67" fillId="0" borderId="0" xfId="3" applyFont="1" applyFill="1"/>
    <xf numFmtId="174" fontId="71" fillId="0" borderId="0" xfId="1" applyNumberFormat="1" applyFont="1" applyFill="1"/>
    <xf numFmtId="177" fontId="66" fillId="0" borderId="0" xfId="3" applyNumberFormat="1" applyFont="1" applyFill="1" applyBorder="1"/>
    <xf numFmtId="0" fontId="62" fillId="0" borderId="0" xfId="0" applyFont="1" applyBorder="1" applyAlignment="1">
      <alignment horizontal="center"/>
    </xf>
    <xf numFmtId="0" fontId="62" fillId="0" borderId="0" xfId="0" applyFont="1" applyBorder="1"/>
    <xf numFmtId="0" fontId="62" fillId="0" borderId="0" xfId="0" applyFont="1" applyFill="1" applyBorder="1"/>
    <xf numFmtId="0" fontId="58" fillId="0" borderId="1" xfId="3" applyFont="1" applyFill="1" applyBorder="1"/>
    <xf numFmtId="174" fontId="57" fillId="21" borderId="0" xfId="1" applyNumberFormat="1" applyFont="1" applyFill="1"/>
    <xf numFmtId="174" fontId="57" fillId="21" borderId="0" xfId="1" applyNumberFormat="1" applyFont="1" applyFill="1" applyBorder="1"/>
    <xf numFmtId="174" fontId="58" fillId="21" borderId="4" xfId="1" applyNumberFormat="1" applyFont="1" applyFill="1" applyBorder="1"/>
    <xf numFmtId="174" fontId="58" fillId="0" borderId="3" xfId="303" applyNumberFormat="1" applyFont="1" applyFill="1" applyBorder="1"/>
    <xf numFmtId="174" fontId="57" fillId="0" borderId="4" xfId="303" applyNumberFormat="1" applyFont="1" applyFill="1" applyBorder="1"/>
    <xf numFmtId="174" fontId="57" fillId="0" borderId="0" xfId="303" applyNumberFormat="1" applyFont="1" applyFill="1"/>
    <xf numFmtId="174" fontId="64" fillId="0" borderId="0" xfId="303" applyNumberFormat="1" applyFont="1" applyFill="1" applyBorder="1"/>
    <xf numFmtId="174" fontId="57" fillId="0" borderId="0" xfId="303" applyNumberFormat="1" applyFont="1" applyFill="1" applyBorder="1"/>
    <xf numFmtId="174" fontId="57" fillId="21" borderId="0" xfId="121" applyNumberFormat="1" applyFont="1" applyFill="1"/>
    <xf numFmtId="44" fontId="57" fillId="21" borderId="0" xfId="2" applyNumberFormat="1" applyFont="1" applyFill="1" applyBorder="1"/>
    <xf numFmtId="0" fontId="65" fillId="0" borderId="0" xfId="3" applyFont="1" applyFill="1" applyBorder="1" applyAlignment="1"/>
    <xf numFmtId="43" fontId="15" fillId="0" borderId="0" xfId="1" applyFont="1" applyFill="1" applyBorder="1"/>
    <xf numFmtId="43" fontId="57" fillId="0" borderId="0" xfId="1" applyNumberFormat="1" applyFont="1" applyFill="1"/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indent="1"/>
    </xf>
    <xf numFmtId="0" fontId="59" fillId="0" borderId="0" xfId="3" applyFont="1" applyAlignment="1">
      <alignment horizontal="left"/>
    </xf>
    <xf numFmtId="0" fontId="57" fillId="0" borderId="4" xfId="3" applyFont="1" applyFill="1" applyBorder="1" applyAlignment="1">
      <alignment horizontal="center"/>
    </xf>
    <xf numFmtId="174" fontId="10" fillId="0" borderId="0" xfId="1" applyNumberFormat="1" applyFont="1" applyFill="1" applyBorder="1"/>
    <xf numFmtId="174" fontId="10" fillId="0" borderId="0" xfId="1" applyNumberFormat="1" applyFont="1" applyFill="1"/>
    <xf numFmtId="0" fontId="68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166" fontId="57" fillId="0" borderId="0" xfId="3" applyNumberFormat="1" applyFont="1" applyFill="1" applyBorder="1" applyAlignment="1">
      <alignment horizontal="center"/>
    </xf>
    <xf numFmtId="0" fontId="58" fillId="0" borderId="2" xfId="3" applyFont="1" applyFill="1" applyBorder="1"/>
    <xf numFmtId="0" fontId="69" fillId="0" borderId="0" xfId="3" applyFont="1" applyFill="1" applyBorder="1"/>
    <xf numFmtId="0" fontId="57" fillId="0" borderId="4" xfId="3" applyFont="1" applyFill="1" applyBorder="1"/>
    <xf numFmtId="0" fontId="70" fillId="0" borderId="0" xfId="0" applyFont="1" applyFill="1"/>
    <xf numFmtId="166" fontId="57" fillId="0" borderId="0" xfId="3" applyNumberFormat="1" applyFont="1" applyFill="1" applyBorder="1" applyAlignment="1"/>
    <xf numFmtId="0" fontId="16" fillId="0" borderId="0" xfId="3" applyFont="1" applyFill="1"/>
    <xf numFmtId="0" fontId="66" fillId="0" borderId="0" xfId="3" applyFont="1" applyFill="1"/>
    <xf numFmtId="0" fontId="61" fillId="0" borderId="0" xfId="3" applyFont="1" applyFill="1"/>
    <xf numFmtId="0" fontId="57" fillId="0" borderId="0" xfId="3" applyNumberFormat="1" applyFont="1" applyFill="1" applyBorder="1" applyAlignment="1">
      <alignment horizontal="center"/>
    </xf>
    <xf numFmtId="0" fontId="3" fillId="0" borderId="1" xfId="3" applyFont="1" applyFill="1" applyBorder="1"/>
    <xf numFmtId="41" fontId="60" fillId="0" borderId="0" xfId="3" applyNumberFormat="1" applyFont="1" applyFill="1" applyAlignment="1"/>
    <xf numFmtId="0" fontId="66" fillId="0" borderId="0" xfId="3" applyFont="1" applyFill="1" applyBorder="1"/>
    <xf numFmtId="0" fontId="2" fillId="0" borderId="0" xfId="3" applyFill="1" applyBorder="1"/>
    <xf numFmtId="174" fontId="0" fillId="0" borderId="0" xfId="1" applyNumberFormat="1" applyFont="1"/>
    <xf numFmtId="0" fontId="3" fillId="0" borderId="4" xfId="3" applyFont="1" applyBorder="1"/>
    <xf numFmtId="174" fontId="57" fillId="0" borderId="0" xfId="1" applyNumberFormat="1" applyFont="1" applyFill="1" applyBorder="1" applyAlignment="1"/>
    <xf numFmtId="174" fontId="58" fillId="0" borderId="2" xfId="1" applyNumberFormat="1" applyFont="1" applyFill="1" applyBorder="1" applyAlignment="1"/>
    <xf numFmtId="43" fontId="58" fillId="0" borderId="0" xfId="1" applyFont="1" applyFill="1" applyBorder="1"/>
    <xf numFmtId="173" fontId="65" fillId="0" borderId="0" xfId="3" applyNumberFormat="1" applyFont="1" applyFill="1" applyBorder="1"/>
    <xf numFmtId="166" fontId="57" fillId="0" borderId="1" xfId="3" applyNumberFormat="1" applyFont="1" applyFill="1" applyBorder="1"/>
    <xf numFmtId="9" fontId="57" fillId="0" borderId="0" xfId="1" applyNumberFormat="1" applyFont="1" applyFill="1" applyAlignment="1"/>
    <xf numFmtId="9" fontId="60" fillId="0" borderId="0" xfId="3" applyNumberFormat="1" applyFont="1" applyFill="1" applyBorder="1" applyAlignment="1"/>
    <xf numFmtId="9" fontId="57" fillId="0" borderId="0" xfId="3" applyNumberFormat="1" applyFont="1" applyFill="1" applyBorder="1" applyAlignment="1"/>
    <xf numFmtId="9" fontId="65" fillId="0" borderId="0" xfId="1" applyNumberFormat="1" applyFont="1" applyFill="1" applyAlignment="1"/>
    <xf numFmtId="9" fontId="57" fillId="0" borderId="0" xfId="1" applyNumberFormat="1" applyFont="1" applyFill="1" applyBorder="1" applyAlignment="1"/>
    <xf numFmtId="9" fontId="65" fillId="0" borderId="0" xfId="1" applyNumberFormat="1" applyFont="1" applyFill="1" applyBorder="1" applyAlignment="1"/>
    <xf numFmtId="9" fontId="57" fillId="0" borderId="2" xfId="1" applyNumberFormat="1" applyFont="1" applyFill="1" applyBorder="1" applyAlignment="1"/>
    <xf numFmtId="0" fontId="57" fillId="0" borderId="15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60" fillId="0" borderId="2" xfId="0" applyFont="1" applyFill="1" applyBorder="1" applyAlignment="1"/>
    <xf numFmtId="0" fontId="57" fillId="0" borderId="2" xfId="0" applyFont="1" applyFill="1" applyBorder="1" applyAlignment="1">
      <alignment horizontal="center"/>
    </xf>
    <xf numFmtId="0" fontId="57" fillId="0" borderId="0" xfId="0" applyFont="1" applyFill="1" applyBorder="1" applyAlignment="1"/>
    <xf numFmtId="0" fontId="66" fillId="0" borderId="0" xfId="0" applyFont="1" applyFill="1" applyBorder="1" applyAlignment="1">
      <alignment horizontal="center"/>
    </xf>
    <xf numFmtId="171" fontId="57" fillId="0" borderId="2" xfId="1" applyNumberFormat="1" applyFont="1" applyFill="1" applyBorder="1" applyAlignment="1">
      <alignment horizontal="left"/>
    </xf>
    <xf numFmtId="171" fontId="57" fillId="0" borderId="2" xfId="1" quotePrefix="1" applyNumberFormat="1" applyFont="1" applyFill="1" applyBorder="1" applyAlignment="1">
      <alignment horizontal="center"/>
    </xf>
    <xf numFmtId="171" fontId="58" fillId="0" borderId="0" xfId="1" applyNumberFormat="1" applyFont="1" applyFill="1" applyBorder="1" applyAlignment="1">
      <alignment horizontal="center"/>
    </xf>
    <xf numFmtId="174" fontId="58" fillId="0" borderId="15" xfId="1" applyNumberFormat="1" applyFont="1" applyFill="1" applyBorder="1"/>
    <xf numFmtId="170" fontId="69" fillId="0" borderId="0" xfId="3" applyNumberFormat="1" applyFont="1" applyFill="1" applyBorder="1"/>
    <xf numFmtId="166" fontId="57" fillId="0" borderId="0" xfId="3" applyNumberFormat="1" applyFont="1" applyFill="1"/>
    <xf numFmtId="0" fontId="57" fillId="0" borderId="0" xfId="0" applyFont="1" applyFill="1"/>
    <xf numFmtId="0" fontId="74" fillId="0" borderId="0" xfId="3" applyFont="1" applyFill="1"/>
    <xf numFmtId="0" fontId="70" fillId="0" borderId="1" xfId="0" applyFont="1" applyFill="1" applyBorder="1"/>
    <xf numFmtId="0" fontId="57" fillId="0" borderId="5" xfId="3" applyFont="1" applyBorder="1" applyAlignment="1"/>
    <xf numFmtId="174" fontId="57" fillId="0" borderId="0" xfId="393" quotePrefix="1" applyNumberFormat="1" applyFont="1" applyFill="1"/>
    <xf numFmtId="174" fontId="58" fillId="0" borderId="0" xfId="393" applyNumberFormat="1" applyFont="1" applyFill="1" applyBorder="1"/>
    <xf numFmtId="174" fontId="4" fillId="0" borderId="0" xfId="393" applyNumberFormat="1" applyFont="1" applyFill="1" applyBorder="1"/>
    <xf numFmtId="0" fontId="0" fillId="0" borderId="6" xfId="0" applyFill="1" applyBorder="1"/>
    <xf numFmtId="0" fontId="0" fillId="0" borderId="4" xfId="0" applyFill="1" applyBorder="1"/>
    <xf numFmtId="0" fontId="16" fillId="0" borderId="3" xfId="0" applyFont="1" applyBorder="1"/>
    <xf numFmtId="0" fontId="20" fillId="0" borderId="3" xfId="0" applyFont="1" applyFill="1" applyBorder="1"/>
    <xf numFmtId="0" fontId="0" fillId="0" borderId="2" xfId="0" applyFill="1" applyBorder="1"/>
    <xf numFmtId="0" fontId="0" fillId="0" borderId="4" xfId="0" applyBorder="1"/>
    <xf numFmtId="171" fontId="4" fillId="0" borderId="0" xfId="3" applyNumberFormat="1" applyFont="1" applyFill="1" applyBorder="1"/>
    <xf numFmtId="0" fontId="62" fillId="0" borderId="0" xfId="0" applyFont="1" applyAlignment="1">
      <alignment horizontal="center"/>
    </xf>
    <xf numFmtId="0" fontId="57" fillId="0" borderId="2" xfId="3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16" fontId="57" fillId="0" borderId="0" xfId="0" quotePrefix="1" applyNumberFormat="1" applyFont="1" applyBorder="1" applyAlignment="1"/>
    <xf numFmtId="174" fontId="58" fillId="0" borderId="4" xfId="1" applyNumberFormat="1" applyFont="1" applyFill="1" applyBorder="1" applyAlignment="1"/>
    <xf numFmtId="174" fontId="57" fillId="0" borderId="0" xfId="3" applyNumberFormat="1" applyFont="1" applyFill="1" applyBorder="1"/>
    <xf numFmtId="178" fontId="57" fillId="0" borderId="0" xfId="3" applyNumberFormat="1" applyFont="1" applyFill="1" applyBorder="1"/>
    <xf numFmtId="174" fontId="57" fillId="0" borderId="2" xfId="3" applyNumberFormat="1" applyFont="1" applyFill="1" applyBorder="1"/>
    <xf numFmtId="43" fontId="57" fillId="0" borderId="0" xfId="3" applyNumberFormat="1" applyFont="1" applyFill="1" applyBorder="1"/>
    <xf numFmtId="178" fontId="57" fillId="0" borderId="0" xfId="3" applyNumberFormat="1" applyFont="1" applyFill="1"/>
    <xf numFmtId="43" fontId="3" fillId="0" borderId="0" xfId="1" applyNumberFormat="1" applyFont="1" applyFill="1" applyBorder="1"/>
    <xf numFmtId="43" fontId="3" fillId="0" borderId="0" xfId="1" applyNumberFormat="1" applyFont="1" applyFill="1"/>
    <xf numFmtId="43" fontId="10" fillId="0" borderId="0" xfId="1" applyNumberFormat="1" applyFont="1" applyFill="1"/>
    <xf numFmtId="43" fontId="4" fillId="0" borderId="0" xfId="1" applyNumberFormat="1" applyFont="1" applyFill="1" applyBorder="1"/>
    <xf numFmtId="171" fontId="57" fillId="21" borderId="0" xfId="1" applyNumberFormat="1" applyFont="1" applyFill="1" applyBorder="1" applyAlignment="1">
      <alignment horizontal="left"/>
    </xf>
    <xf numFmtId="174" fontId="57" fillId="0" borderId="0" xfId="3" applyNumberFormat="1" applyFont="1" applyFill="1"/>
    <xf numFmtId="179" fontId="57" fillId="0" borderId="0" xfId="3" applyNumberFormat="1" applyFont="1" applyFill="1" applyBorder="1"/>
    <xf numFmtId="174" fontId="11" fillId="0" borderId="0" xfId="3" applyNumberFormat="1" applyFont="1"/>
    <xf numFmtId="43" fontId="0" fillId="0" borderId="0" xfId="0" applyNumberFormat="1" applyBorder="1"/>
    <xf numFmtId="174" fontId="6" fillId="0" borderId="0" xfId="1" applyNumberFormat="1" applyFont="1" applyFill="1" applyBorder="1" applyAlignment="1">
      <alignment horizontal="left"/>
    </xf>
    <xf numFmtId="180" fontId="3" fillId="0" borderId="0" xfId="394" applyNumberFormat="1" applyFont="1" applyBorder="1"/>
    <xf numFmtId="180" fontId="15" fillId="0" borderId="0" xfId="394" applyNumberFormat="1" applyFont="1" applyFill="1" applyBorder="1"/>
    <xf numFmtId="0" fontId="57" fillId="0" borderId="5" xfId="3" applyFont="1" applyBorder="1" applyAlignment="1">
      <alignment horizontal="center"/>
    </xf>
    <xf numFmtId="16" fontId="57" fillId="0" borderId="2" xfId="0" quotePrefix="1" applyNumberFormat="1" applyFont="1" applyBorder="1" applyAlignment="1">
      <alignment horizontal="center"/>
    </xf>
    <xf numFmtId="166" fontId="57" fillId="0" borderId="5" xfId="3" applyNumberFormat="1" applyFont="1" applyFill="1" applyBorder="1" applyAlignment="1">
      <alignment horizontal="center"/>
    </xf>
    <xf numFmtId="166" fontId="57" fillId="0" borderId="2" xfId="3" applyNumberFormat="1" applyFont="1" applyFill="1" applyBorder="1" applyAlignment="1">
      <alignment horizontal="center"/>
    </xf>
    <xf numFmtId="0" fontId="57" fillId="0" borderId="0" xfId="0" applyFont="1" applyBorder="1"/>
    <xf numFmtId="0" fontId="57" fillId="0" borderId="2" xfId="0" applyFont="1" applyBorder="1" applyAlignment="1"/>
    <xf numFmtId="0" fontId="57" fillId="0" borderId="6" xfId="0" applyFont="1" applyBorder="1" applyAlignment="1"/>
    <xf numFmtId="0" fontId="57" fillId="0" borderId="1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57" fillId="0" borderId="0" xfId="0" applyFont="1" applyBorder="1" applyAlignment="1"/>
    <xf numFmtId="0" fontId="66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7" fillId="0" borderId="0" xfId="0" quotePrefix="1" applyFont="1" applyBorder="1" applyAlignment="1">
      <alignment horizontal="center"/>
    </xf>
    <xf numFmtId="0" fontId="57" fillId="0" borderId="4" xfId="0" applyFont="1" applyFill="1" applyBorder="1"/>
    <xf numFmtId="0" fontId="57" fillId="0" borderId="4" xfId="0" applyFont="1" applyBorder="1"/>
    <xf numFmtId="0" fontId="57" fillId="0" borderId="2" xfId="0" applyFont="1" applyBorder="1"/>
    <xf numFmtId="0" fontId="57" fillId="0" borderId="0" xfId="0" applyFont="1" applyAlignment="1">
      <alignment horizontal="left"/>
    </xf>
    <xf numFmtId="0" fontId="58" fillId="0" borderId="1" xfId="0" applyFont="1" applyFill="1" applyBorder="1"/>
    <xf numFmtId="0" fontId="58" fillId="0" borderId="3" xfId="0" applyFont="1" applyBorder="1"/>
    <xf numFmtId="0" fontId="57" fillId="0" borderId="0" xfId="0" applyFont="1" applyAlignment="1">
      <alignment horizontal="center"/>
    </xf>
    <xf numFmtId="0" fontId="57" fillId="0" borderId="0" xfId="0" quotePrefix="1" applyFont="1" applyAlignment="1">
      <alignment horizontal="center"/>
    </xf>
    <xf numFmtId="0" fontId="77" fillId="0" borderId="0" xfId="0" applyFont="1"/>
    <xf numFmtId="0" fontId="57" fillId="0" borderId="4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57" fillId="0" borderId="0" xfId="3" applyNumberFormat="1" applyFont="1" applyFill="1" applyBorder="1" applyAlignment="1">
      <alignment horizontal="right"/>
    </xf>
    <xf numFmtId="166" fontId="57" fillId="0" borderId="0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16" fillId="0" borderId="4" xfId="0" applyFont="1" applyBorder="1"/>
    <xf numFmtId="174" fontId="58" fillId="0" borderId="0" xfId="1" applyNumberFormat="1" applyFont="1" applyFill="1" applyBorder="1" applyAlignment="1"/>
    <xf numFmtId="174" fontId="57" fillId="21" borderId="0" xfId="1" applyNumberFormat="1" applyFont="1" applyFill="1" applyBorder="1" applyAlignment="1"/>
    <xf numFmtId="171" fontId="2" fillId="0" borderId="0" xfId="1" applyNumberFormat="1"/>
    <xf numFmtId="181" fontId="57" fillId="0" borderId="0" xfId="3" applyNumberFormat="1" applyFont="1" applyFill="1"/>
    <xf numFmtId="9" fontId="57" fillId="0" borderId="0" xfId="394" applyFont="1" applyFill="1"/>
    <xf numFmtId="174" fontId="57" fillId="0" borderId="2" xfId="303" applyNumberFormat="1" applyFont="1" applyFill="1" applyBorder="1"/>
    <xf numFmtId="0" fontId="57" fillId="0" borderId="2" xfId="3" applyFont="1" applyFill="1" applyBorder="1" applyAlignment="1">
      <alignment horizontal="center"/>
    </xf>
    <xf numFmtId="166" fontId="57" fillId="0" borderId="2" xfId="3" applyNumberFormat="1" applyFont="1" applyFill="1" applyBorder="1" applyAlignment="1">
      <alignment horizontal="center"/>
    </xf>
    <xf numFmtId="166" fontId="57" fillId="0" borderId="5" xfId="3" applyNumberFormat="1" applyFont="1" applyFill="1" applyBorder="1" applyAlignment="1">
      <alignment horizontal="center"/>
    </xf>
    <xf numFmtId="0" fontId="75" fillId="0" borderId="0" xfId="3" applyFont="1" applyFill="1"/>
    <xf numFmtId="174" fontId="74" fillId="0" borderId="0" xfId="1" applyNumberFormat="1" applyFont="1" applyFill="1"/>
    <xf numFmtId="174" fontId="74" fillId="0" borderId="0" xfId="1" applyNumberFormat="1" applyFont="1" applyFill="1" applyBorder="1"/>
    <xf numFmtId="174" fontId="75" fillId="0" borderId="0" xfId="1" applyNumberFormat="1" applyFont="1" applyFill="1"/>
    <xf numFmtId="174" fontId="73" fillId="0" borderId="0" xfId="1" applyNumberFormat="1" applyFont="1" applyFill="1" applyBorder="1"/>
    <xf numFmtId="170" fontId="75" fillId="0" borderId="0" xfId="3" applyNumberFormat="1" applyFont="1" applyFill="1"/>
    <xf numFmtId="2" fontId="74" fillId="0" borderId="0" xfId="0" applyNumberFormat="1" applyFont="1" applyFill="1" applyBorder="1" applyAlignment="1">
      <alignment horizontal="left"/>
    </xf>
    <xf numFmtId="0" fontId="3" fillId="0" borderId="4" xfId="3" applyFont="1" applyFill="1" applyBorder="1"/>
    <xf numFmtId="174" fontId="75" fillId="0" borderId="0" xfId="1" applyNumberFormat="1" applyFont="1" applyFill="1" applyBorder="1"/>
    <xf numFmtId="0" fontId="2" fillId="0" borderId="0" xfId="3" applyFont="1" applyFill="1" applyBorder="1"/>
    <xf numFmtId="0" fontId="9" fillId="0" borderId="0" xfId="3" applyFont="1" applyFill="1" applyAlignment="1">
      <alignment horizontal="center"/>
    </xf>
    <xf numFmtId="0" fontId="14" fillId="0" borderId="0" xfId="3" applyFont="1" applyFill="1" applyAlignment="1">
      <alignment horizontal="left"/>
    </xf>
    <xf numFmtId="0" fontId="57" fillId="0" borderId="0" xfId="3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41" fontId="57" fillId="0" borderId="0" xfId="3" applyNumberFormat="1" applyFont="1" applyFill="1" applyBorder="1" applyAlignment="1">
      <alignment horizontal="center"/>
    </xf>
    <xf numFmtId="173" fontId="57" fillId="0" borderId="2" xfId="3" applyNumberFormat="1" applyFont="1" applyFill="1" applyBorder="1" applyAlignment="1">
      <alignment horizontal="center"/>
    </xf>
    <xf numFmtId="173" fontId="57" fillId="0" borderId="0" xfId="3" applyNumberFormat="1" applyFont="1" applyFill="1" applyAlignment="1">
      <alignment horizontal="center"/>
    </xf>
    <xf numFmtId="173" fontId="57" fillId="0" borderId="0" xfId="3" applyNumberFormat="1" applyFont="1" applyFill="1" applyBorder="1" applyAlignment="1">
      <alignment horizontal="center"/>
    </xf>
    <xf numFmtId="173" fontId="3" fillId="0" borderId="0" xfId="3" applyNumberFormat="1" applyFont="1" applyFill="1" applyAlignment="1">
      <alignment horizontal="center"/>
    </xf>
    <xf numFmtId="0" fontId="59" fillId="0" borderId="0" xfId="3" applyFont="1" applyFill="1" applyAlignment="1">
      <alignment horizontal="left"/>
    </xf>
    <xf numFmtId="0" fontId="57" fillId="0" borderId="0" xfId="0" applyFont="1" applyFill="1" applyAlignment="1">
      <alignment horizontal="center"/>
    </xf>
    <xf numFmtId="9" fontId="57" fillId="0" borderId="0" xfId="394" applyNumberFormat="1" applyFont="1" applyFill="1"/>
    <xf numFmtId="9" fontId="58" fillId="0" borderId="0" xfId="394" applyFont="1" applyFill="1" applyBorder="1"/>
    <xf numFmtId="0" fontId="74" fillId="0" borderId="1" xfId="3" applyFont="1" applyFill="1" applyBorder="1"/>
    <xf numFmtId="0" fontId="74" fillId="0" borderId="1" xfId="3" applyFont="1" applyBorder="1"/>
    <xf numFmtId="0" fontId="74" fillId="0" borderId="1" xfId="0" applyFont="1" applyFill="1" applyBorder="1"/>
    <xf numFmtId="0" fontId="74" fillId="0" borderId="0" xfId="3" applyFont="1"/>
    <xf numFmtId="171" fontId="74" fillId="0" borderId="0" xfId="1" applyNumberFormat="1" applyFont="1" applyFill="1" applyAlignment="1">
      <alignment horizontal="left"/>
    </xf>
    <xf numFmtId="0" fontId="74" fillId="0" borderId="0" xfId="0" applyFont="1" applyFill="1"/>
    <xf numFmtId="171" fontId="74" fillId="0" borderId="0" xfId="1" applyNumberFormat="1" applyFont="1" applyFill="1" applyAlignment="1">
      <alignment horizontal="right"/>
    </xf>
    <xf numFmtId="171" fontId="74" fillId="0" borderId="5" xfId="1" applyNumberFormat="1" applyFont="1" applyFill="1" applyBorder="1" applyAlignment="1">
      <alignment horizontal="right"/>
    </xf>
    <xf numFmtId="171" fontId="74" fillId="0" borderId="2" xfId="1" applyNumberFormat="1" applyFont="1" applyFill="1" applyBorder="1" applyAlignment="1">
      <alignment horizontal="right"/>
    </xf>
    <xf numFmtId="0" fontId="74" fillId="0" borderId="0" xfId="0" applyFont="1" applyFill="1" applyBorder="1"/>
    <xf numFmtId="0" fontId="75" fillId="0" borderId="4" xfId="0" applyFont="1" applyFill="1" applyBorder="1"/>
    <xf numFmtId="174" fontId="79" fillId="0" borderId="4" xfId="1" applyNumberFormat="1" applyFont="1" applyFill="1" applyBorder="1"/>
    <xf numFmtId="174" fontId="79" fillId="0" borderId="0" xfId="1" applyNumberFormat="1" applyFont="1" applyFill="1" applyBorder="1"/>
    <xf numFmtId="174" fontId="75" fillId="0" borderId="4" xfId="1" applyNumberFormat="1" applyFont="1" applyFill="1" applyBorder="1"/>
    <xf numFmtId="0" fontId="75" fillId="0" borderId="0" xfId="0" applyFont="1" applyFill="1" applyBorder="1"/>
    <xf numFmtId="174" fontId="75" fillId="0" borderId="3" xfId="1" applyNumberFormat="1" applyFont="1" applyFill="1" applyBorder="1"/>
    <xf numFmtId="0" fontId="57" fillId="0" borderId="2" xfId="3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166" fontId="57" fillId="0" borderId="0" xfId="3" applyNumberFormat="1" applyFont="1" applyFill="1" applyBorder="1" applyAlignment="1">
      <alignment horizontal="center"/>
    </xf>
    <xf numFmtId="43" fontId="57" fillId="0" borderId="0" xfId="1" applyNumberFormat="1" applyFont="1"/>
    <xf numFmtId="43" fontId="57" fillId="0" borderId="0" xfId="1" applyNumberFormat="1" applyFont="1" applyBorder="1" applyAlignment="1">
      <alignment horizontal="left"/>
    </xf>
    <xf numFmtId="16" fontId="57" fillId="0" borderId="0" xfId="0" quotePrefix="1" applyNumberFormat="1" applyFont="1" applyBorder="1" applyAlignment="1">
      <alignment horizontal="center"/>
    </xf>
    <xf numFmtId="0" fontId="57" fillId="0" borderId="3" xfId="3" applyFont="1" applyBorder="1" applyAlignment="1">
      <alignment horizontal="center"/>
    </xf>
    <xf numFmtId="166" fontId="57" fillId="0" borderId="5" xfId="3" applyNumberFormat="1" applyFont="1" applyFill="1" applyBorder="1" applyAlignment="1"/>
    <xf numFmtId="9" fontId="57" fillId="0" borderId="2" xfId="3" applyNumberFormat="1" applyFont="1" applyFill="1" applyBorder="1" applyAlignment="1"/>
    <xf numFmtId="179" fontId="57" fillId="0" borderId="0" xfId="3" applyNumberFormat="1" applyFont="1" applyFill="1"/>
    <xf numFmtId="179" fontId="57" fillId="0" borderId="2" xfId="3" applyNumberFormat="1" applyFont="1" applyFill="1" applyBorder="1"/>
    <xf numFmtId="179" fontId="58" fillId="0" borderId="0" xfId="3" applyNumberFormat="1" applyFont="1" applyFill="1" applyBorder="1"/>
    <xf numFmtId="179" fontId="71" fillId="0" borderId="0" xfId="3" applyNumberFormat="1" applyFont="1" applyFill="1" applyBorder="1"/>
    <xf numFmtId="0" fontId="57" fillId="0" borderId="0" xfId="3" applyFont="1" applyFill="1" applyBorder="1" applyAlignment="1">
      <alignment horizontal="center"/>
    </xf>
    <xf numFmtId="171" fontId="57" fillId="0" borderId="0" xfId="1" applyNumberFormat="1" applyFont="1" applyFill="1" applyBorder="1"/>
    <xf numFmtId="182" fontId="0" fillId="0" borderId="0" xfId="0" applyNumberFormat="1"/>
    <xf numFmtId="171" fontId="0" fillId="0" borderId="0" xfId="1" applyNumberFormat="1" applyFont="1"/>
    <xf numFmtId="43" fontId="2" fillId="0" borderId="0" xfId="1"/>
    <xf numFmtId="43" fontId="57" fillId="0" borderId="0" xfId="1" applyNumberFormat="1" applyFont="1" applyFill="1" applyBorder="1" applyAlignment="1">
      <alignment horizontal="left"/>
    </xf>
    <xf numFmtId="165" fontId="65" fillId="0" borderId="0" xfId="3" applyNumberFormat="1" applyFont="1" applyFill="1"/>
    <xf numFmtId="165" fontId="62" fillId="0" borderId="0" xfId="3" applyNumberFormat="1" applyFont="1" applyFill="1" applyAlignment="1">
      <alignment horizontal="left"/>
    </xf>
    <xf numFmtId="183" fontId="62" fillId="0" borderId="0" xfId="394" applyNumberFormat="1" applyFont="1" applyFill="1" applyAlignment="1">
      <alignment horizontal="left"/>
    </xf>
    <xf numFmtId="183" fontId="57" fillId="0" borderId="0" xfId="394" applyNumberFormat="1" applyFont="1" applyFill="1"/>
    <xf numFmtId="0" fontId="57" fillId="0" borderId="2" xfId="3" applyFont="1" applyFill="1" applyBorder="1" applyAlignment="1">
      <alignment horizontal="center"/>
    </xf>
    <xf numFmtId="166" fontId="57" fillId="0" borderId="0" xfId="3" applyNumberFormat="1" applyFont="1" applyFill="1" applyBorder="1" applyAlignment="1">
      <alignment horizontal="center"/>
    </xf>
    <xf numFmtId="171" fontId="71" fillId="0" borderId="0" xfId="0" applyNumberFormat="1" applyFont="1" applyFill="1" applyBorder="1"/>
    <xf numFmtId="44" fontId="80" fillId="0" borderId="0" xfId="0" applyNumberFormat="1" applyFont="1" applyFill="1" applyBorder="1"/>
    <xf numFmtId="41" fontId="71" fillId="0" borderId="0" xfId="0" applyNumberFormat="1" applyFont="1" applyFill="1" applyBorder="1"/>
    <xf numFmtId="0" fontId="57" fillId="0" borderId="6" xfId="3" applyFont="1" applyFill="1" applyBorder="1" applyAlignment="1">
      <alignment horizontal="center"/>
    </xf>
    <xf numFmtId="0" fontId="10" fillId="0" borderId="1" xfId="3" applyFont="1" applyFill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7" fillId="0" borderId="2" xfId="3" quotePrefix="1" applyNumberFormat="1" applyFont="1" applyFill="1" applyBorder="1" applyAlignment="1">
      <alignment horizontal="right"/>
    </xf>
    <xf numFmtId="0" fontId="2" fillId="0" borderId="0" xfId="3" applyFill="1" applyBorder="1" applyAlignment="1">
      <alignment horizontal="right"/>
    </xf>
    <xf numFmtId="0" fontId="57" fillId="0" borderId="2" xfId="3" applyNumberFormat="1" applyFont="1" applyFill="1" applyBorder="1" applyAlignment="1">
      <alignment horizontal="right"/>
    </xf>
    <xf numFmtId="0" fontId="57" fillId="0" borderId="0" xfId="3" applyFont="1" applyFill="1" applyAlignment="1">
      <alignment horizontal="right"/>
    </xf>
    <xf numFmtId="0" fontId="57" fillId="0" borderId="4" xfId="3" applyNumberFormat="1" applyFont="1" applyFill="1" applyBorder="1" applyAlignment="1">
      <alignment horizontal="right"/>
    </xf>
    <xf numFmtId="0" fontId="57" fillId="0" borderId="4" xfId="3" applyNumberFormat="1" applyFont="1" applyFill="1" applyBorder="1" applyAlignment="1">
      <alignment horizontal="center"/>
    </xf>
    <xf numFmtId="0" fontId="57" fillId="0" borderId="2" xfId="3" applyFont="1" applyFill="1" applyBorder="1" applyAlignment="1">
      <alignment horizontal="right"/>
    </xf>
    <xf numFmtId="0" fontId="57" fillId="0" borderId="0" xfId="3" applyFont="1" applyFill="1" applyBorder="1" applyAlignment="1">
      <alignment horizontal="right"/>
    </xf>
    <xf numFmtId="0" fontId="57" fillId="0" borderId="2" xfId="0" applyFont="1" applyFill="1" applyBorder="1" applyAlignment="1">
      <alignment horizontal="right"/>
    </xf>
    <xf numFmtId="0" fontId="57" fillId="0" borderId="4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65" fillId="0" borderId="0" xfId="3" applyFont="1" applyFill="1" applyBorder="1" applyAlignment="1">
      <alignment horizontal="right"/>
    </xf>
    <xf numFmtId="0" fontId="65" fillId="0" borderId="4" xfId="3" applyFont="1" applyFill="1" applyBorder="1" applyAlignment="1">
      <alignment horizontal="right"/>
    </xf>
    <xf numFmtId="41" fontId="57" fillId="0" borderId="0" xfId="3" applyNumberFormat="1" applyFont="1" applyFill="1" applyBorder="1" applyAlignment="1">
      <alignment horizontal="right"/>
    </xf>
    <xf numFmtId="171" fontId="57" fillId="0" borderId="4" xfId="1" quotePrefix="1" applyNumberFormat="1" applyFont="1" applyBorder="1" applyAlignment="1">
      <alignment horizontal="right"/>
    </xf>
    <xf numFmtId="0" fontId="57" fillId="0" borderId="3" xfId="0" applyFont="1" applyBorder="1" applyAlignment="1">
      <alignment horizontal="center"/>
    </xf>
    <xf numFmtId="0" fontId="57" fillId="0" borderId="0" xfId="3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center"/>
    </xf>
    <xf numFmtId="0" fontId="56" fillId="0" borderId="4" xfId="0" applyFont="1" applyFill="1" applyBorder="1" applyAlignment="1">
      <alignment horizontal="left" vertical="center"/>
    </xf>
    <xf numFmtId="43" fontId="57" fillId="0" borderId="0" xfId="303" applyNumberFormat="1" applyFont="1" applyFill="1"/>
    <xf numFmtId="0" fontId="2" fillId="0" borderId="0" xfId="3" applyAlignment="1">
      <alignment horizontal="right"/>
    </xf>
    <xf numFmtId="0" fontId="62" fillId="0" borderId="0" xfId="0" applyFont="1" applyBorder="1" applyAlignment="1">
      <alignment horizontal="center"/>
    </xf>
    <xf numFmtId="0" fontId="57" fillId="0" borderId="0" xfId="3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57" fillId="0" borderId="5" xfId="3" applyFont="1" applyBorder="1" applyAlignment="1">
      <alignment horizontal="center"/>
    </xf>
    <xf numFmtId="16" fontId="57" fillId="0" borderId="2" xfId="0" quotePrefix="1" applyNumberFormat="1" applyFont="1" applyBorder="1" applyAlignment="1">
      <alignment horizontal="center"/>
    </xf>
    <xf numFmtId="0" fontId="57" fillId="0" borderId="2" xfId="3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2" xfId="3" applyFont="1" applyFill="1" applyBorder="1" applyAlignment="1">
      <alignment horizontal="center"/>
    </xf>
    <xf numFmtId="166" fontId="57" fillId="0" borderId="5" xfId="3" applyNumberFormat="1" applyFont="1" applyFill="1" applyBorder="1" applyAlignment="1">
      <alignment horizontal="center"/>
    </xf>
    <xf numFmtId="0" fontId="57" fillId="0" borderId="5" xfId="3" applyFont="1" applyFill="1" applyBorder="1" applyAlignment="1">
      <alignment horizontal="center"/>
    </xf>
    <xf numFmtId="166" fontId="57" fillId="0" borderId="2" xfId="3" applyNumberFormat="1" applyFont="1" applyFill="1" applyBorder="1" applyAlignment="1">
      <alignment horizontal="center"/>
    </xf>
    <xf numFmtId="166" fontId="57" fillId="0" borderId="0" xfId="3" applyNumberFormat="1" applyFont="1" applyFill="1" applyBorder="1" applyAlignment="1">
      <alignment horizontal="center"/>
    </xf>
    <xf numFmtId="166" fontId="57" fillId="0" borderId="6" xfId="3" applyNumberFormat="1" applyFont="1" applyFill="1" applyBorder="1" applyAlignment="1">
      <alignment horizontal="center"/>
    </xf>
    <xf numFmtId="0" fontId="57" fillId="0" borderId="0" xfId="3" applyFont="1" applyFill="1" applyBorder="1" applyAlignment="1">
      <alignment horizontal="center"/>
    </xf>
    <xf numFmtId="0" fontId="57" fillId="0" borderId="15" xfId="3" applyFont="1" applyFill="1" applyBorder="1" applyAlignment="1">
      <alignment horizontal="center" vertical="center" wrapText="1"/>
    </xf>
    <xf numFmtId="0" fontId="57" fillId="0" borderId="2" xfId="3" applyFont="1" applyFill="1" applyBorder="1" applyAlignment="1">
      <alignment horizontal="center" vertical="center" wrapText="1"/>
    </xf>
    <xf numFmtId="166" fontId="57" fillId="0" borderId="15" xfId="3" applyNumberFormat="1" applyFont="1" applyFill="1" applyBorder="1" applyAlignment="1">
      <alignment horizontal="center" vertical="center"/>
    </xf>
    <xf numFmtId="166" fontId="57" fillId="0" borderId="2" xfId="3" applyNumberFormat="1" applyFont="1" applyFill="1" applyBorder="1" applyAlignment="1">
      <alignment horizontal="center" vertical="center"/>
    </xf>
    <xf numFmtId="0" fontId="57" fillId="0" borderId="15" xfId="3" applyFont="1" applyFill="1" applyBorder="1" applyAlignment="1">
      <alignment horizontal="center" vertical="center"/>
    </xf>
    <xf numFmtId="0" fontId="57" fillId="0" borderId="2" xfId="3" applyFont="1" applyFill="1" applyBorder="1" applyAlignment="1">
      <alignment horizontal="center" vertical="center"/>
    </xf>
  </cellXfs>
  <cellStyles count="395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" xfId="394" builtinId="5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V68"/>
  <sheetViews>
    <sheetView showGridLines="0" zoomScale="110" zoomScaleNormal="110" workbookViewId="0">
      <selection activeCell="A2" sqref="A2:N2"/>
    </sheetView>
  </sheetViews>
  <sheetFormatPr defaultColWidth="9.109375" defaultRowHeight="13.2"/>
  <cols>
    <col min="1" max="1" width="2.5546875" style="1" customWidth="1"/>
    <col min="2" max="2" width="57.6640625" style="4" customWidth="1"/>
    <col min="3" max="3" width="1.6640625" style="4" customWidth="1"/>
    <col min="4" max="4" width="5.6640625" style="4" customWidth="1"/>
    <col min="5" max="5" width="1.6640625" style="4" customWidth="1"/>
    <col min="6" max="6" width="10.6640625" style="1" customWidth="1"/>
    <col min="7" max="7" width="1.6640625" style="1" customWidth="1"/>
    <col min="8" max="8" width="10.6640625" style="1" customWidth="1"/>
    <col min="9" max="9" width="2.6640625" style="4" customWidth="1"/>
    <col min="10" max="10" width="10.6640625" style="4" customWidth="1"/>
    <col min="11" max="11" width="1.6640625" style="4" customWidth="1"/>
    <col min="12" max="12" width="10.6640625" style="4" customWidth="1"/>
    <col min="13" max="13" width="1.6640625" style="4" customWidth="1"/>
    <col min="14" max="14" width="10.6640625" style="4" customWidth="1"/>
    <col min="15" max="15" width="1.109375" style="1" customWidth="1"/>
    <col min="16" max="16" width="13.44140625" style="1" bestFit="1" customWidth="1"/>
    <col min="17" max="17" width="1.109375" style="1" customWidth="1"/>
    <col min="18" max="18" width="13.44140625" style="1" bestFit="1" customWidth="1"/>
    <col min="19" max="19" width="1.109375" style="1" customWidth="1"/>
    <col min="20" max="20" width="12.109375" style="1" customWidth="1"/>
    <col min="21" max="21" width="12.109375" style="86" customWidth="1"/>
    <col min="22" max="23" width="12.109375" style="1" customWidth="1"/>
    <col min="24" max="25" width="9.109375" style="1" customWidth="1"/>
    <col min="26" max="16384" width="9.109375" style="1"/>
  </cols>
  <sheetData>
    <row r="2" spans="1:21" ht="18">
      <c r="A2" s="487" t="s">
        <v>174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76"/>
      <c r="P2" s="76"/>
      <c r="Q2" s="76"/>
      <c r="R2" s="76"/>
      <c r="S2" s="76"/>
      <c r="T2" s="8"/>
      <c r="U2" s="92"/>
    </row>
    <row r="3" spans="1:21" ht="16.5" customHeight="1" thickBot="1">
      <c r="A3" s="148"/>
      <c r="B3" s="148"/>
      <c r="C3" s="148"/>
      <c r="D3" s="148"/>
      <c r="E3" s="148"/>
      <c r="F3" s="162"/>
      <c r="G3" s="162"/>
      <c r="H3" s="163"/>
      <c r="I3" s="148"/>
      <c r="J3" s="148"/>
      <c r="K3" s="148"/>
      <c r="L3" s="148"/>
      <c r="M3" s="148"/>
      <c r="N3" s="148"/>
      <c r="O3" s="58"/>
      <c r="P3" s="58"/>
      <c r="Q3" s="78"/>
      <c r="R3" s="95"/>
      <c r="S3" s="58"/>
      <c r="T3" s="8"/>
      <c r="U3" s="92"/>
    </row>
    <row r="4" spans="1:21" s="35" customFormat="1" ht="14.25" customHeight="1">
      <c r="A4" s="111"/>
      <c r="B4" s="111"/>
      <c r="C4" s="111"/>
      <c r="D4" s="111"/>
      <c r="E4" s="111"/>
      <c r="F4" s="488" t="s">
        <v>5</v>
      </c>
      <c r="G4" s="488"/>
      <c r="H4" s="488"/>
      <c r="I4" s="111"/>
      <c r="J4" s="488" t="s">
        <v>295</v>
      </c>
      <c r="K4" s="488"/>
      <c r="L4" s="488"/>
      <c r="M4" s="111"/>
      <c r="N4" s="111" t="s">
        <v>20</v>
      </c>
      <c r="O4" s="39"/>
      <c r="P4" s="39"/>
      <c r="Q4" s="38"/>
      <c r="R4" s="38"/>
      <c r="S4" s="39"/>
    </row>
    <row r="5" spans="1:21" s="37" customFormat="1" ht="11.4" customHeight="1">
      <c r="A5" s="111"/>
      <c r="B5" s="111"/>
      <c r="C5" s="111"/>
      <c r="D5" s="123"/>
      <c r="E5" s="123"/>
      <c r="F5" s="489" t="s">
        <v>294</v>
      </c>
      <c r="G5" s="489"/>
      <c r="H5" s="489"/>
      <c r="I5" s="123"/>
      <c r="J5" s="490" t="s">
        <v>294</v>
      </c>
      <c r="K5" s="490"/>
      <c r="L5" s="490"/>
      <c r="M5" s="111"/>
      <c r="N5" s="331" t="s">
        <v>1</v>
      </c>
      <c r="O5" s="98"/>
      <c r="P5" s="98"/>
      <c r="Q5" s="38"/>
      <c r="R5" s="38"/>
      <c r="S5" s="79"/>
    </row>
    <row r="6" spans="1:21" ht="15.75" customHeight="1" thickBot="1">
      <c r="A6" s="164" t="s">
        <v>91</v>
      </c>
      <c r="B6" s="150"/>
      <c r="C6" s="149"/>
      <c r="D6" s="150" t="s">
        <v>36</v>
      </c>
      <c r="E6" s="149"/>
      <c r="F6" s="151">
        <v>2018</v>
      </c>
      <c r="G6" s="479"/>
      <c r="H6" s="150" t="s">
        <v>282</v>
      </c>
      <c r="I6" s="149"/>
      <c r="J6" s="151">
        <v>2018</v>
      </c>
      <c r="K6" s="149"/>
      <c r="L6" s="151" t="s">
        <v>282</v>
      </c>
      <c r="M6" s="151"/>
      <c r="N6" s="151" t="s">
        <v>282</v>
      </c>
      <c r="O6" s="68"/>
      <c r="P6" s="68"/>
      <c r="Q6" s="68"/>
      <c r="R6" s="68"/>
      <c r="S6" s="95"/>
      <c r="U6" s="1"/>
    </row>
    <row r="7" spans="1:21" ht="11.4" customHeight="1">
      <c r="A7" s="154"/>
      <c r="B7" s="149"/>
      <c r="C7" s="149"/>
      <c r="D7" s="149"/>
      <c r="E7" s="149"/>
      <c r="F7" s="152"/>
      <c r="G7" s="149"/>
      <c r="H7" s="165"/>
      <c r="I7" s="149"/>
      <c r="J7" s="149"/>
      <c r="K7" s="149"/>
      <c r="L7" s="149"/>
      <c r="M7" s="149"/>
      <c r="N7" s="149"/>
      <c r="O7" s="68"/>
      <c r="P7" s="68"/>
      <c r="Q7" s="68"/>
      <c r="R7" s="68"/>
      <c r="S7" s="95"/>
      <c r="U7" s="1"/>
    </row>
    <row r="8" spans="1:21" ht="11.4" customHeight="1">
      <c r="A8" s="226" t="s">
        <v>16</v>
      </c>
      <c r="B8" s="226"/>
      <c r="C8" s="141"/>
      <c r="D8" s="239">
        <v>2</v>
      </c>
      <c r="E8" s="141"/>
      <c r="F8" s="388">
        <f>+'Note 2'!H15</f>
        <v>163.4</v>
      </c>
      <c r="G8" s="120"/>
      <c r="H8" s="158">
        <v>207.6</v>
      </c>
      <c r="I8" s="144"/>
      <c r="J8" s="388">
        <f>+'Note 2'!H29</f>
        <v>604.45799999999997</v>
      </c>
      <c r="K8" s="144"/>
      <c r="L8" s="158">
        <v>602.9</v>
      </c>
      <c r="M8" s="144"/>
      <c r="N8" s="158">
        <f>+'Note 2'!K15</f>
        <v>838.80000000000007</v>
      </c>
      <c r="O8" s="68"/>
      <c r="P8" s="68"/>
      <c r="Q8" s="68"/>
      <c r="R8" s="68"/>
      <c r="S8" s="68"/>
      <c r="U8" s="1"/>
    </row>
    <row r="9" spans="1:21" ht="11.4" customHeight="1">
      <c r="A9" s="141"/>
      <c r="B9" s="141"/>
      <c r="C9" s="141"/>
      <c r="D9" s="239"/>
      <c r="E9" s="141"/>
      <c r="F9" s="261"/>
      <c r="G9" s="120"/>
      <c r="H9" s="120"/>
      <c r="I9" s="144"/>
      <c r="J9" s="144"/>
      <c r="K9" s="144"/>
      <c r="L9" s="144"/>
      <c r="M9" s="144"/>
      <c r="N9" s="144"/>
      <c r="O9" s="68"/>
      <c r="P9" s="68"/>
      <c r="Q9" s="68"/>
      <c r="R9" s="68"/>
      <c r="S9" s="68"/>
      <c r="U9" s="1"/>
    </row>
    <row r="10" spans="1:21" ht="11.4" customHeight="1">
      <c r="A10" s="132" t="s">
        <v>37</v>
      </c>
      <c r="B10" s="132"/>
      <c r="C10" s="141"/>
      <c r="D10" s="240">
        <v>3</v>
      </c>
      <c r="E10" s="141"/>
      <c r="F10" s="259">
        <f>Notes!F62+Notes!F67+Notes!F66</f>
        <v>-44.041999999999987</v>
      </c>
      <c r="G10" s="120"/>
      <c r="H10" s="119">
        <v>-85.1</v>
      </c>
      <c r="I10" s="144"/>
      <c r="J10" s="259">
        <f>Notes!J62+Notes!J67+Notes!J66</f>
        <v>-181.327</v>
      </c>
      <c r="K10" s="144"/>
      <c r="L10" s="119">
        <v>-311.8</v>
      </c>
      <c r="M10" s="144"/>
      <c r="N10" s="259">
        <f>+Notes!N62+Notes!N67+Notes!N66</f>
        <v>-411.1</v>
      </c>
      <c r="O10" s="68"/>
      <c r="P10" s="68"/>
      <c r="Q10" s="68"/>
      <c r="R10" s="68"/>
      <c r="S10" s="68"/>
      <c r="U10" s="1"/>
    </row>
    <row r="11" spans="1:21" ht="11.4" customHeight="1">
      <c r="A11" s="132" t="s">
        <v>38</v>
      </c>
      <c r="B11" s="132"/>
      <c r="C11" s="141"/>
      <c r="D11" s="241">
        <v>3</v>
      </c>
      <c r="E11" s="141"/>
      <c r="F11" s="259">
        <f>Notes!F63+Notes!F68</f>
        <v>-1.9630000000000001</v>
      </c>
      <c r="G11" s="119"/>
      <c r="H11" s="119">
        <v>-4.2</v>
      </c>
      <c r="I11" s="144"/>
      <c r="J11" s="259">
        <f>Notes!J63+Notes!J68</f>
        <v>-7.8630000000000004</v>
      </c>
      <c r="K11" s="144"/>
      <c r="L11" s="119">
        <v>-12.2</v>
      </c>
      <c r="M11" s="144"/>
      <c r="N11" s="119">
        <f>+Notes!N63+Notes!N68</f>
        <v>-17.599999999999998</v>
      </c>
      <c r="O11" s="68"/>
      <c r="P11" s="68"/>
      <c r="Q11" s="68"/>
      <c r="R11" s="68"/>
      <c r="S11" s="68"/>
      <c r="T11" s="33"/>
      <c r="U11" s="1"/>
    </row>
    <row r="12" spans="1:21" ht="11.4" customHeight="1">
      <c r="A12" s="141" t="s">
        <v>39</v>
      </c>
      <c r="B12" s="141"/>
      <c r="C12" s="141"/>
      <c r="D12" s="224">
        <v>3</v>
      </c>
      <c r="E12" s="141"/>
      <c r="F12" s="259">
        <f>+Notes!F64</f>
        <v>-13.246</v>
      </c>
      <c r="G12" s="120"/>
      <c r="H12" s="119">
        <v>-9.6999999999999993</v>
      </c>
      <c r="I12" s="144"/>
      <c r="J12" s="259">
        <f>+Notes!J64</f>
        <v>-38.846000000000004</v>
      </c>
      <c r="K12" s="144"/>
      <c r="L12" s="119">
        <v>-27.6</v>
      </c>
      <c r="M12" s="144"/>
      <c r="N12" s="119">
        <f>+Notes!N64</f>
        <v>-36</v>
      </c>
      <c r="O12" s="68"/>
      <c r="P12" s="68"/>
      <c r="Q12" s="68"/>
      <c r="R12" s="68"/>
      <c r="S12" s="68"/>
      <c r="U12" s="1"/>
    </row>
    <row r="13" spans="1:21" ht="11.4" customHeight="1">
      <c r="A13" s="132" t="s">
        <v>187</v>
      </c>
      <c r="B13" s="132"/>
      <c r="C13" s="141"/>
      <c r="D13" s="241">
        <v>4</v>
      </c>
      <c r="E13" s="141"/>
      <c r="F13" s="119">
        <f>Notes!F81</f>
        <v>-87.8</v>
      </c>
      <c r="G13" s="119"/>
      <c r="H13" s="119">
        <v>-153.6</v>
      </c>
      <c r="I13" s="344"/>
      <c r="J13" s="119">
        <f>Notes!J81</f>
        <v>-279.59999999999997</v>
      </c>
      <c r="K13" s="344"/>
      <c r="L13" s="119">
        <v>-304.7</v>
      </c>
      <c r="M13" s="344"/>
      <c r="N13" s="119">
        <f>+Notes!N81</f>
        <v>-426.29999999999995</v>
      </c>
      <c r="O13" s="68"/>
      <c r="P13" s="68"/>
      <c r="Q13" s="68"/>
      <c r="R13" s="68"/>
      <c r="S13" s="68"/>
      <c r="U13" s="1"/>
    </row>
    <row r="14" spans="1:21" ht="11.4" customHeight="1">
      <c r="A14" s="132" t="s">
        <v>185</v>
      </c>
      <c r="B14" s="132"/>
      <c r="C14" s="141"/>
      <c r="D14" s="241">
        <v>4</v>
      </c>
      <c r="E14" s="141"/>
      <c r="F14" s="119">
        <f>Notes!F97+Notes!F98</f>
        <v>-23.257000000000001</v>
      </c>
      <c r="G14" s="119"/>
      <c r="H14" s="119">
        <v>-27.1</v>
      </c>
      <c r="I14" s="344"/>
      <c r="J14" s="119">
        <f>Notes!J97+Notes!J98</f>
        <v>-79.756999999999991</v>
      </c>
      <c r="K14" s="344"/>
      <c r="L14" s="119">
        <v>-114.5</v>
      </c>
      <c r="M14" s="344"/>
      <c r="N14" s="254">
        <f>+Notes!N97+Notes!N98</f>
        <v>-154.4</v>
      </c>
      <c r="O14" s="68"/>
      <c r="P14" s="68"/>
      <c r="Q14" s="68"/>
      <c r="R14" s="68"/>
      <c r="S14" s="68"/>
      <c r="U14" s="1"/>
    </row>
    <row r="15" spans="1:21" ht="11.4" customHeight="1">
      <c r="A15" s="132" t="s">
        <v>186</v>
      </c>
      <c r="B15" s="132"/>
      <c r="C15" s="141"/>
      <c r="D15" s="241">
        <v>4</v>
      </c>
      <c r="E15" s="141"/>
      <c r="F15" s="119">
        <f>Notes!F108</f>
        <v>0</v>
      </c>
      <c r="G15" s="119"/>
      <c r="H15" s="119">
        <v>-28.5</v>
      </c>
      <c r="I15" s="344"/>
      <c r="J15" s="119">
        <f>Notes!J108</f>
        <v>0</v>
      </c>
      <c r="K15" s="344"/>
      <c r="L15" s="119">
        <v>-38.4</v>
      </c>
      <c r="M15" s="344"/>
      <c r="N15" s="254">
        <f>+Notes!N108</f>
        <v>-94.2</v>
      </c>
      <c r="O15" s="68"/>
      <c r="P15" s="68"/>
      <c r="Q15" s="68"/>
      <c r="R15" s="68"/>
      <c r="S15" s="68"/>
      <c r="U15" s="1"/>
    </row>
    <row r="16" spans="1:21" ht="11.4" customHeight="1">
      <c r="A16" s="132" t="s">
        <v>193</v>
      </c>
      <c r="B16" s="132"/>
      <c r="C16" s="141"/>
      <c r="D16" s="241">
        <v>4</v>
      </c>
      <c r="E16" s="141"/>
      <c r="F16" s="259">
        <f>+Notes!F121</f>
        <v>-3.5</v>
      </c>
      <c r="G16" s="119"/>
      <c r="H16" s="119">
        <v>-12.7</v>
      </c>
      <c r="I16" s="144"/>
      <c r="J16" s="259">
        <f>+Notes!J121</f>
        <v>-4</v>
      </c>
      <c r="K16" s="144"/>
      <c r="L16" s="119">
        <v>-18.100000000000001</v>
      </c>
      <c r="M16" s="144"/>
      <c r="N16" s="119">
        <f>+Notes!N121</f>
        <v>-82.8</v>
      </c>
      <c r="O16" s="271"/>
      <c r="P16" s="271"/>
      <c r="Q16" s="68"/>
      <c r="R16" s="68"/>
      <c r="S16" s="68"/>
      <c r="T16" s="32"/>
      <c r="U16" s="1"/>
    </row>
    <row r="17" spans="1:22" ht="11.4" customHeight="1">
      <c r="A17" s="138"/>
      <c r="B17" s="138" t="s">
        <v>21</v>
      </c>
      <c r="C17" s="141"/>
      <c r="D17" s="224"/>
      <c r="E17" s="141"/>
      <c r="F17" s="258">
        <f>SUM(F10:F16)</f>
        <v>-173.80799999999999</v>
      </c>
      <c r="G17" s="120"/>
      <c r="H17" s="140">
        <f>SUM(H10:H16)</f>
        <v>-320.89999999999998</v>
      </c>
      <c r="I17" s="144"/>
      <c r="J17" s="140">
        <f>SUM(J10:J16)</f>
        <v>-591.39299999999992</v>
      </c>
      <c r="K17" s="144"/>
      <c r="L17" s="140">
        <f>SUM(L10:L16)</f>
        <v>-827.3</v>
      </c>
      <c r="M17" s="144"/>
      <c r="N17" s="258">
        <f>SUM(N10:N16)</f>
        <v>-1222.4000000000001</v>
      </c>
      <c r="O17" s="68"/>
      <c r="P17" s="68"/>
      <c r="Q17" s="68"/>
      <c r="R17" s="68"/>
      <c r="S17" s="68"/>
      <c r="T17" s="16"/>
      <c r="U17" s="16"/>
      <c r="V17" s="16"/>
    </row>
    <row r="18" spans="1:22" ht="11.4" customHeight="1">
      <c r="A18" s="156"/>
      <c r="B18" s="141" t="s">
        <v>171</v>
      </c>
      <c r="C18" s="141"/>
      <c r="D18" s="239" t="s">
        <v>0</v>
      </c>
      <c r="E18" s="141"/>
      <c r="F18" s="261">
        <f>F8+F17</f>
        <v>-10.407999999999987</v>
      </c>
      <c r="G18" s="120"/>
      <c r="H18" s="261">
        <v>-113.3</v>
      </c>
      <c r="I18" s="144"/>
      <c r="J18" s="261">
        <f>J8+J17-0.1</f>
        <v>12.965000000000055</v>
      </c>
      <c r="K18" s="144"/>
      <c r="L18" s="261">
        <v>-224.3</v>
      </c>
      <c r="M18" s="144"/>
      <c r="N18" s="261">
        <f>N8+N17</f>
        <v>-383.6</v>
      </c>
      <c r="O18" s="68"/>
      <c r="P18" s="68"/>
      <c r="Q18" s="68"/>
      <c r="R18" s="68"/>
      <c r="S18" s="68"/>
      <c r="T18" s="16"/>
      <c r="U18" s="16"/>
      <c r="V18" s="16"/>
    </row>
    <row r="19" spans="1:22" ht="11.4" customHeight="1">
      <c r="A19" s="144" t="s">
        <v>162</v>
      </c>
      <c r="B19" s="144"/>
      <c r="C19" s="141"/>
      <c r="D19" s="239">
        <v>5</v>
      </c>
      <c r="E19" s="141"/>
      <c r="F19" s="261">
        <v>-2.7569940000000002</v>
      </c>
      <c r="G19" s="120"/>
      <c r="H19" s="120">
        <v>-2.9</v>
      </c>
      <c r="I19" s="144"/>
      <c r="J19" s="261">
        <f>-3.21+F19</f>
        <v>-5.9669939999999997</v>
      </c>
      <c r="K19" s="144"/>
      <c r="L19" s="261">
        <v>-7.8</v>
      </c>
      <c r="M19" s="144"/>
      <c r="N19" s="120">
        <v>-20.7</v>
      </c>
      <c r="O19" s="68"/>
      <c r="P19" s="68"/>
      <c r="Q19" s="68"/>
      <c r="R19" s="68"/>
      <c r="S19" s="68"/>
      <c r="T19" s="16"/>
      <c r="U19" s="16"/>
      <c r="V19" s="16"/>
    </row>
    <row r="20" spans="1:22" ht="11.4" customHeight="1">
      <c r="A20" s="141" t="s">
        <v>12</v>
      </c>
      <c r="B20" s="141"/>
      <c r="C20" s="141"/>
      <c r="D20" s="239">
        <v>6</v>
      </c>
      <c r="E20" s="141"/>
      <c r="F20" s="261">
        <f>Notes!F135</f>
        <v>-15.255000000000003</v>
      </c>
      <c r="G20" s="120"/>
      <c r="H20" s="120">
        <v>-15.6</v>
      </c>
      <c r="I20" s="144"/>
      <c r="J20" s="261">
        <f>Notes!J135</f>
        <v>-46.255000000000003</v>
      </c>
      <c r="K20" s="144"/>
      <c r="L20" s="261">
        <v>-41.9</v>
      </c>
      <c r="M20" s="144"/>
      <c r="N20" s="120">
        <f>+Notes!N135</f>
        <v>-57.800000000000011</v>
      </c>
      <c r="O20" s="71"/>
      <c r="P20" s="71"/>
      <c r="Q20" s="71"/>
      <c r="R20" s="71"/>
      <c r="S20" s="68"/>
      <c r="T20" s="16"/>
      <c r="U20" s="16"/>
      <c r="V20" s="16"/>
    </row>
    <row r="21" spans="1:22" ht="11.4" customHeight="1">
      <c r="A21" s="226" t="s">
        <v>97</v>
      </c>
      <c r="B21" s="226"/>
      <c r="C21" s="141"/>
      <c r="D21" s="239">
        <v>7</v>
      </c>
      <c r="E21" s="141"/>
      <c r="F21" s="388">
        <f>Notes!F148</f>
        <v>-0.22499999999999987</v>
      </c>
      <c r="G21" s="120"/>
      <c r="H21" s="158">
        <v>-4.3</v>
      </c>
      <c r="I21" s="144"/>
      <c r="J21" s="388">
        <f>Notes!J148</f>
        <v>-4.0250000000000004</v>
      </c>
      <c r="K21" s="144"/>
      <c r="L21" s="388">
        <v>-2.5</v>
      </c>
      <c r="M21" s="144"/>
      <c r="N21" s="158">
        <f>+Notes!N148</f>
        <v>-6</v>
      </c>
      <c r="O21" s="74"/>
      <c r="P21" s="74"/>
      <c r="Q21" s="74"/>
      <c r="R21" s="74"/>
      <c r="S21" s="68"/>
      <c r="T21" s="16"/>
      <c r="U21" s="16"/>
      <c r="V21" s="16"/>
    </row>
    <row r="22" spans="1:22" ht="11.4" customHeight="1">
      <c r="A22" s="132" t="s">
        <v>0</v>
      </c>
      <c r="B22" s="132" t="s">
        <v>170</v>
      </c>
      <c r="C22" s="141"/>
      <c r="D22" s="242"/>
      <c r="E22" s="141"/>
      <c r="F22" s="259">
        <f>SUM(F18:F21)</f>
        <v>-28.64499399999999</v>
      </c>
      <c r="G22" s="120"/>
      <c r="H22" s="120">
        <f>SUM(H18:H21)</f>
        <v>-136.10000000000002</v>
      </c>
      <c r="I22" s="144"/>
      <c r="J22" s="120">
        <f>SUM(J18:J21)</f>
        <v>-43.281993999999948</v>
      </c>
      <c r="K22" s="144"/>
      <c r="L22" s="120">
        <f>SUM(L18:L21)-0.1</f>
        <v>-276.60000000000002</v>
      </c>
      <c r="M22" s="144"/>
      <c r="N22" s="259">
        <f>SUM(N18:N21)-0.1</f>
        <v>-468.20000000000005</v>
      </c>
      <c r="O22" s="69"/>
      <c r="P22" s="69"/>
      <c r="Q22" s="69"/>
      <c r="R22" s="350"/>
      <c r="S22" s="68"/>
      <c r="T22" s="96"/>
      <c r="U22" s="17"/>
    </row>
    <row r="23" spans="1:22" ht="11.4" customHeight="1">
      <c r="A23" s="226" t="s">
        <v>191</v>
      </c>
      <c r="B23" s="226"/>
      <c r="C23" s="141"/>
      <c r="D23" s="224">
        <v>8</v>
      </c>
      <c r="E23" s="141"/>
      <c r="F23" s="259">
        <f>+Notes!F160</f>
        <v>-6.7530000000000001</v>
      </c>
      <c r="G23" s="120"/>
      <c r="H23" s="119">
        <v>-53.7</v>
      </c>
      <c r="I23" s="144"/>
      <c r="J23" s="259">
        <f>+Notes!J160</f>
        <v>-21.152999999999999</v>
      </c>
      <c r="K23" s="144"/>
      <c r="L23" s="261">
        <v>-51.9</v>
      </c>
      <c r="M23" s="144"/>
      <c r="N23" s="120">
        <f>+Notes!N160</f>
        <v>-55.2</v>
      </c>
      <c r="O23" s="74"/>
      <c r="P23" s="74"/>
      <c r="Q23" s="74"/>
      <c r="R23" s="74"/>
      <c r="S23" s="68"/>
      <c r="T23" s="96"/>
      <c r="U23" s="17"/>
    </row>
    <row r="24" spans="1:22" ht="15.75" customHeight="1" thickBot="1">
      <c r="A24" s="243"/>
      <c r="B24" s="243" t="s">
        <v>150</v>
      </c>
      <c r="C24" s="139"/>
      <c r="D24" s="166"/>
      <c r="E24" s="139"/>
      <c r="F24" s="257">
        <f>+F22+F23</f>
        <v>-35.39799399999999</v>
      </c>
      <c r="G24" s="167"/>
      <c r="H24" s="146">
        <f>+H22+H23-0.1</f>
        <v>-189.9</v>
      </c>
      <c r="I24" s="139"/>
      <c r="J24" s="146">
        <f>+J22+J23</f>
        <v>-64.434993999999946</v>
      </c>
      <c r="K24" s="139"/>
      <c r="L24" s="146">
        <f>+L22+L23-0.1</f>
        <v>-328.6</v>
      </c>
      <c r="M24" s="139"/>
      <c r="N24" s="257">
        <f>+N22+N23</f>
        <v>-523.40000000000009</v>
      </c>
      <c r="O24" s="59"/>
      <c r="P24" s="265" t="s">
        <v>0</v>
      </c>
      <c r="Q24" s="59"/>
      <c r="R24" s="351"/>
      <c r="S24" s="71"/>
      <c r="U24" s="1"/>
    </row>
    <row r="25" spans="1:22" s="3" customFormat="1" ht="11.4" customHeight="1">
      <c r="A25" s="139"/>
      <c r="B25" s="139"/>
      <c r="C25" s="139"/>
      <c r="D25" s="166"/>
      <c r="E25" s="139"/>
      <c r="F25" s="260"/>
      <c r="G25" s="167"/>
      <c r="H25" s="118"/>
      <c r="I25" s="139"/>
      <c r="J25" s="139"/>
      <c r="K25" s="139"/>
      <c r="L25" s="139"/>
      <c r="M25" s="139"/>
      <c r="N25" s="139"/>
      <c r="O25" s="59"/>
      <c r="P25" s="59"/>
      <c r="Q25" s="59"/>
      <c r="R25" s="59"/>
      <c r="S25" s="74"/>
    </row>
    <row r="26" spans="1:22" ht="11.4" customHeight="1">
      <c r="A26" s="142" t="s">
        <v>103</v>
      </c>
      <c r="B26" s="132"/>
      <c r="C26" s="141"/>
      <c r="D26" s="241"/>
      <c r="E26" s="141"/>
      <c r="F26" s="259"/>
      <c r="G26" s="134"/>
      <c r="H26" s="119"/>
      <c r="I26" s="141"/>
      <c r="J26" s="141"/>
      <c r="K26" s="141"/>
      <c r="L26" s="141"/>
      <c r="M26" s="141"/>
      <c r="N26" s="141"/>
      <c r="O26" s="68"/>
      <c r="P26" s="68"/>
      <c r="Q26" s="68"/>
      <c r="R26" s="68"/>
      <c r="S26" s="68"/>
      <c r="U26" s="1"/>
    </row>
    <row r="27" spans="1:22" ht="11.4" customHeight="1">
      <c r="A27" s="132"/>
      <c r="B27" s="132" t="s">
        <v>113</v>
      </c>
      <c r="C27" s="141"/>
      <c r="D27" s="241">
        <v>13</v>
      </c>
      <c r="E27" s="141"/>
      <c r="F27" s="259">
        <f>Notes!F279</f>
        <v>-1</v>
      </c>
      <c r="G27" s="134"/>
      <c r="H27" s="119">
        <v>12.8</v>
      </c>
      <c r="I27" s="141"/>
      <c r="J27" s="259">
        <f>Notes!J279</f>
        <v>12.4</v>
      </c>
      <c r="K27" s="141"/>
      <c r="L27" s="119">
        <v>2.6</v>
      </c>
      <c r="M27" s="141"/>
      <c r="N27" s="119">
        <f>+Notes!N279</f>
        <v>0.39999999999999858</v>
      </c>
      <c r="O27" s="68"/>
      <c r="P27" s="68"/>
      <c r="Q27" s="68"/>
      <c r="R27" s="68"/>
      <c r="S27" s="68"/>
      <c r="U27" s="1"/>
    </row>
    <row r="28" spans="1:22" ht="11.4" customHeight="1">
      <c r="A28" s="132"/>
      <c r="B28" s="132" t="s">
        <v>144</v>
      </c>
      <c r="C28" s="141"/>
      <c r="D28" s="241">
        <v>13</v>
      </c>
      <c r="E28" s="141"/>
      <c r="F28" s="259">
        <f>Notes!F284</f>
        <v>-9.9999999999999978E-2</v>
      </c>
      <c r="G28" s="134"/>
      <c r="H28" s="119">
        <v>2.2999999999999998</v>
      </c>
      <c r="I28" s="141"/>
      <c r="J28" s="259">
        <f>Notes!J284</f>
        <v>-9.9999999999999978E-2</v>
      </c>
      <c r="K28" s="141"/>
      <c r="L28" s="119">
        <v>4.5</v>
      </c>
      <c r="M28" s="141"/>
      <c r="N28" s="119">
        <f>+Notes!N284</f>
        <v>3.1999999999999997</v>
      </c>
      <c r="O28" s="68"/>
      <c r="P28" s="68"/>
      <c r="Q28" s="68"/>
      <c r="R28" s="68"/>
      <c r="S28" s="68"/>
      <c r="U28" s="1"/>
    </row>
    <row r="29" spans="1:22" ht="11.4" customHeight="1">
      <c r="A29" s="137" t="s">
        <v>114</v>
      </c>
      <c r="B29" s="138"/>
      <c r="C29" s="141"/>
      <c r="D29" s="241"/>
      <c r="E29" s="141"/>
      <c r="F29" s="258">
        <f>SUM(F27:F28)</f>
        <v>-1.1000000000000001</v>
      </c>
      <c r="G29" s="134"/>
      <c r="H29" s="140">
        <f>SUM(H27:H28)</f>
        <v>15.100000000000001</v>
      </c>
      <c r="I29" s="141"/>
      <c r="J29" s="140">
        <f>SUM(J27:J28)</f>
        <v>12.3</v>
      </c>
      <c r="K29" s="141"/>
      <c r="L29" s="140">
        <f>SUM(L27:L28)</f>
        <v>7.1</v>
      </c>
      <c r="M29" s="141"/>
      <c r="N29" s="258">
        <f>SUM(N27:N28)</f>
        <v>3.5999999999999983</v>
      </c>
      <c r="O29" s="68"/>
      <c r="P29" s="68"/>
      <c r="Q29" s="68"/>
      <c r="R29" s="68"/>
      <c r="S29" s="68"/>
      <c r="U29" s="1"/>
    </row>
    <row r="30" spans="1:22" ht="15.75" customHeight="1" thickBot="1">
      <c r="A30" s="243" t="s">
        <v>80</v>
      </c>
      <c r="B30" s="243"/>
      <c r="C30" s="139"/>
      <c r="D30" s="166"/>
      <c r="E30" s="139"/>
      <c r="F30" s="257">
        <f>F24+F29</f>
        <v>-36.497993999999991</v>
      </c>
      <c r="G30" s="167"/>
      <c r="H30" s="146">
        <f>H24+H29</f>
        <v>-174.8</v>
      </c>
      <c r="I30" s="139"/>
      <c r="J30" s="146">
        <f>J24+J29</f>
        <v>-52.134993999999949</v>
      </c>
      <c r="K30" s="139"/>
      <c r="L30" s="146">
        <f>L24+L29</f>
        <v>-321.5</v>
      </c>
      <c r="M30" s="139"/>
      <c r="N30" s="257">
        <f>N24+N29</f>
        <v>-519.80000000000007</v>
      </c>
      <c r="O30" s="68"/>
      <c r="P30" s="68"/>
      <c r="Q30" s="68"/>
      <c r="R30" s="68"/>
      <c r="S30" s="68"/>
      <c r="U30" s="1"/>
    </row>
    <row r="31" spans="1:22" s="3" customFormat="1">
      <c r="A31" s="34"/>
      <c r="B31" s="13"/>
      <c r="C31" s="13"/>
      <c r="D31" s="28"/>
      <c r="E31" s="13"/>
      <c r="F31" s="88"/>
      <c r="G31" s="60"/>
      <c r="H31" s="24"/>
      <c r="I31" s="13"/>
      <c r="J31" s="13"/>
      <c r="K31" s="13"/>
      <c r="L31" s="13"/>
      <c r="M31" s="13"/>
      <c r="N31" s="13"/>
      <c r="O31" s="19"/>
      <c r="P31" s="19"/>
      <c r="Q31" s="19"/>
      <c r="R31" s="19"/>
      <c r="S31" s="59"/>
    </row>
    <row r="32" spans="1:22" s="3" customFormat="1">
      <c r="A32" s="13" t="s">
        <v>287</v>
      </c>
      <c r="C32" s="13"/>
      <c r="D32" s="28"/>
      <c r="E32" s="13"/>
      <c r="F32" s="88"/>
      <c r="G32" s="60"/>
      <c r="H32" s="24"/>
      <c r="I32" s="13"/>
      <c r="J32" s="13"/>
      <c r="K32" s="13"/>
      <c r="L32" s="13"/>
      <c r="M32" s="13"/>
      <c r="N32" s="13"/>
      <c r="O32" s="19"/>
      <c r="P32" s="19"/>
      <c r="Q32" s="19"/>
      <c r="R32" s="19"/>
      <c r="S32" s="59"/>
    </row>
    <row r="33" spans="1:21" s="3" customFormat="1" ht="13.5" customHeight="1">
      <c r="A33" s="34"/>
      <c r="B33" s="5" t="s">
        <v>286</v>
      </c>
      <c r="C33" s="13"/>
      <c r="D33" s="241">
        <v>12</v>
      </c>
      <c r="E33" s="13"/>
      <c r="F33" s="483">
        <f>+Notes!F264</f>
        <v>-0.1</v>
      </c>
      <c r="G33" s="435"/>
      <c r="H33" s="266">
        <f>+Notes!H264</f>
        <v>-0.56000000000000005</v>
      </c>
      <c r="I33" s="436" t="s">
        <v>0</v>
      </c>
      <c r="J33" s="450">
        <f>+Notes!J265</f>
        <v>-0.19</v>
      </c>
      <c r="K33" s="436"/>
      <c r="L33" s="450">
        <f>+Notes!L264</f>
        <v>-0.97</v>
      </c>
      <c r="M33" s="436"/>
      <c r="N33" s="266">
        <f>+Notes!N264</f>
        <v>-1.55</v>
      </c>
      <c r="O33" s="19"/>
      <c r="P33" s="19"/>
      <c r="Q33" s="19"/>
      <c r="R33" s="19"/>
      <c r="S33" s="59"/>
    </row>
    <row r="34" spans="1:21" s="3" customFormat="1">
      <c r="A34" s="13"/>
      <c r="B34" s="13"/>
      <c r="C34" s="15"/>
      <c r="D34" s="28"/>
      <c r="E34" s="15"/>
      <c r="F34" s="14"/>
      <c r="G34" s="14"/>
      <c r="H34" s="14"/>
      <c r="I34" s="15"/>
      <c r="J34" s="15"/>
      <c r="K34" s="15"/>
      <c r="L34" s="15"/>
      <c r="M34" s="15"/>
      <c r="N34" s="15"/>
      <c r="O34" s="14"/>
      <c r="P34" s="14"/>
      <c r="Q34" s="14"/>
      <c r="R34" s="14"/>
      <c r="S34" s="14"/>
    </row>
    <row r="35" spans="1:21" s="3" customFormat="1">
      <c r="A35" s="13"/>
      <c r="B35" s="13"/>
      <c r="C35" s="15"/>
      <c r="D35" s="28"/>
      <c r="E35" s="15"/>
      <c r="F35" s="14"/>
      <c r="G35" s="14"/>
      <c r="H35" s="14"/>
      <c r="I35" s="15"/>
      <c r="J35" s="15"/>
      <c r="K35" s="15"/>
      <c r="L35" s="15"/>
      <c r="M35" s="15"/>
      <c r="N35" s="15"/>
      <c r="O35" s="14"/>
      <c r="P35" s="14"/>
      <c r="Q35" s="14"/>
      <c r="R35" s="14"/>
      <c r="S35" s="14"/>
    </row>
    <row r="36" spans="1:21" s="3" customFormat="1">
      <c r="A36" s="13"/>
      <c r="B36" s="13"/>
      <c r="C36" s="15"/>
      <c r="D36" s="28"/>
      <c r="E36" s="15"/>
      <c r="F36" s="14"/>
      <c r="G36" s="14"/>
      <c r="H36" s="349"/>
      <c r="I36" s="15"/>
      <c r="J36" s="15"/>
      <c r="K36" s="15"/>
      <c r="L36" s="15"/>
      <c r="M36" s="15"/>
      <c r="N36" s="349"/>
      <c r="O36" s="14"/>
      <c r="P36" s="14"/>
      <c r="Q36" s="14"/>
      <c r="R36" s="14"/>
      <c r="S36" s="14"/>
    </row>
    <row r="37" spans="1:21" s="3" customFormat="1">
      <c r="A37" s="13"/>
      <c r="B37" s="13"/>
      <c r="C37" s="15"/>
      <c r="D37" s="28"/>
      <c r="E37" s="15"/>
      <c r="F37" s="14"/>
      <c r="G37" s="14"/>
      <c r="H37" s="349"/>
      <c r="I37" s="15"/>
      <c r="J37"/>
      <c r="K37" s="15"/>
      <c r="L37" s="15"/>
      <c r="M37" s="15"/>
      <c r="N37" s="349"/>
      <c r="O37" s="14"/>
      <c r="P37" s="14"/>
      <c r="Q37" s="14"/>
      <c r="R37" s="14"/>
      <c r="S37" s="14"/>
    </row>
    <row r="38" spans="1:21" s="3" customFormat="1">
      <c r="A38" s="13"/>
      <c r="B38" s="13"/>
      <c r="C38" s="15"/>
      <c r="D38" s="28"/>
      <c r="E38" s="15"/>
      <c r="F38" s="14"/>
      <c r="G38" s="14"/>
      <c r="H38" s="14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1:21" s="3" customFormat="1">
      <c r="A39" s="13"/>
      <c r="B39" s="13"/>
      <c r="C39" s="15"/>
      <c r="D39" s="28"/>
      <c r="E39" s="15"/>
      <c r="F39" s="14"/>
      <c r="G39" s="14"/>
      <c r="H39" s="14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</row>
    <row r="40" spans="1:21" s="3" customFormat="1">
      <c r="A40" s="13"/>
      <c r="B40" s="5"/>
      <c r="C40" s="15"/>
      <c r="D40" s="28"/>
      <c r="E40" s="15"/>
      <c r="F40" s="14"/>
      <c r="G40" s="14"/>
      <c r="H40" s="14"/>
      <c r="I40" s="15"/>
      <c r="J40" s="15"/>
      <c r="K40" s="15"/>
      <c r="L40" s="15"/>
      <c r="M40" s="15"/>
      <c r="N40" s="15"/>
      <c r="O40" s="14"/>
      <c r="P40" s="14"/>
      <c r="Q40" s="14"/>
      <c r="R40" s="14"/>
      <c r="S40" s="14"/>
    </row>
    <row r="41" spans="1:21" s="3" customFormat="1">
      <c r="A41" s="13"/>
      <c r="B41" s="13"/>
      <c r="C41" s="15"/>
      <c r="D41" s="28"/>
      <c r="E41" s="15"/>
      <c r="F41" s="14"/>
      <c r="G41" s="14"/>
      <c r="H41" s="14"/>
      <c r="I41" s="15"/>
      <c r="J41" s="15"/>
      <c r="K41" s="15"/>
      <c r="L41" s="15"/>
      <c r="M41" s="15"/>
      <c r="N41" s="15"/>
      <c r="O41" s="14"/>
      <c r="P41" s="14"/>
      <c r="Q41" s="14"/>
      <c r="R41" s="14"/>
      <c r="S41" s="14"/>
    </row>
    <row r="42" spans="1:21" s="3" customFormat="1">
      <c r="A42" s="13"/>
      <c r="B42" s="13"/>
      <c r="C42" s="15"/>
      <c r="D42" s="28"/>
      <c r="E42" s="15"/>
      <c r="F42" s="14"/>
      <c r="G42" s="14"/>
      <c r="H42" s="14"/>
      <c r="I42" s="15"/>
      <c r="J42" s="15"/>
      <c r="K42" s="15"/>
      <c r="L42" s="15"/>
      <c r="M42" s="15"/>
      <c r="N42" s="15"/>
      <c r="O42" s="14"/>
      <c r="P42" s="14"/>
      <c r="Q42" s="14"/>
      <c r="R42" s="14"/>
      <c r="S42" s="14"/>
    </row>
    <row r="43" spans="1:21" s="3" customFormat="1">
      <c r="A43" s="13"/>
      <c r="B43" s="13"/>
      <c r="C43" s="15"/>
      <c r="D43" s="28"/>
      <c r="E43" s="15"/>
      <c r="F43" s="14"/>
      <c r="G43" s="14"/>
      <c r="H43" s="14"/>
      <c r="I43" s="15"/>
      <c r="J43" s="15"/>
      <c r="K43" s="15"/>
      <c r="L43" s="15"/>
      <c r="M43" s="15"/>
      <c r="N43" s="15"/>
      <c r="O43" s="14"/>
      <c r="P43" s="14"/>
      <c r="Q43" s="11"/>
      <c r="R43" s="11"/>
      <c r="S43" s="14"/>
    </row>
    <row r="44" spans="1:21" s="3" customFormat="1">
      <c r="A44" s="13"/>
      <c r="B44" s="13"/>
      <c r="C44" s="15"/>
      <c r="D44" s="28"/>
      <c r="E44" s="15"/>
      <c r="F44" s="14"/>
      <c r="G44" s="14"/>
      <c r="H44" s="14"/>
      <c r="I44" s="15"/>
      <c r="J44" s="15"/>
      <c r="K44" s="15"/>
      <c r="L44" s="15"/>
      <c r="M44" s="15"/>
      <c r="N44" s="15"/>
      <c r="O44" s="14"/>
      <c r="P44" s="14"/>
      <c r="Q44" s="11"/>
      <c r="R44" s="11"/>
      <c r="S44" s="14"/>
    </row>
    <row r="45" spans="1:21" s="3" customFormat="1">
      <c r="A45" s="13"/>
      <c r="B45" s="13"/>
      <c r="C45" s="15"/>
      <c r="D45" s="28"/>
      <c r="E45" s="15"/>
      <c r="F45" s="14"/>
      <c r="G45" s="14"/>
      <c r="H45" s="14"/>
      <c r="I45" s="15"/>
      <c r="J45" s="15"/>
      <c r="K45" s="15"/>
      <c r="L45" s="15"/>
      <c r="M45" s="15"/>
      <c r="N45" s="15"/>
      <c r="O45" s="14"/>
      <c r="P45" s="14"/>
      <c r="Q45" s="11"/>
      <c r="R45" s="11"/>
      <c r="S45" s="14"/>
    </row>
    <row r="46" spans="1:21" s="3" customFormat="1">
      <c r="A46" s="13"/>
      <c r="B46" s="13"/>
      <c r="C46" s="15"/>
      <c r="D46" s="28"/>
      <c r="E46" s="15"/>
      <c r="F46" s="14"/>
      <c r="G46" s="14"/>
      <c r="H46" s="14"/>
      <c r="I46" s="15"/>
      <c r="J46" s="15"/>
      <c r="K46" s="15"/>
      <c r="L46" s="15"/>
      <c r="M46" s="15"/>
      <c r="N46" s="15"/>
      <c r="O46" s="14"/>
      <c r="P46" s="14"/>
      <c r="Q46" s="11"/>
      <c r="R46" s="11"/>
      <c r="S46" s="14"/>
    </row>
    <row r="47" spans="1:21" s="3" customFormat="1">
      <c r="A47" s="1"/>
      <c r="B47" s="4"/>
      <c r="C47" s="4"/>
      <c r="D47" s="4"/>
      <c r="E47" s="4"/>
      <c r="F47" s="12"/>
      <c r="G47" s="11"/>
      <c r="H47" s="11"/>
      <c r="I47" s="4"/>
      <c r="J47" s="4"/>
      <c r="K47" s="4"/>
      <c r="L47" s="4"/>
      <c r="M47" s="4"/>
      <c r="N47" s="4"/>
      <c r="O47" s="11"/>
      <c r="P47" s="11"/>
      <c r="Q47" s="11"/>
      <c r="R47" s="11"/>
      <c r="S47" s="11"/>
      <c r="T47" s="92"/>
    </row>
    <row r="48" spans="1:21">
      <c r="F48" s="12"/>
      <c r="G48" s="11"/>
      <c r="H48" s="11"/>
      <c r="O48" s="11"/>
      <c r="P48" s="11"/>
      <c r="Q48" s="11"/>
      <c r="R48" s="11"/>
      <c r="S48" s="11"/>
      <c r="T48" s="32"/>
      <c r="U48" s="1"/>
    </row>
    <row r="49" spans="1:21">
      <c r="A49" s="22"/>
      <c r="B49" s="23"/>
      <c r="D49" s="23"/>
      <c r="F49" s="12"/>
      <c r="G49" s="11"/>
      <c r="H49" s="11"/>
      <c r="O49" s="11"/>
      <c r="P49" s="11"/>
      <c r="Q49" s="11"/>
      <c r="R49" s="11"/>
      <c r="S49" s="11"/>
      <c r="U49" s="1"/>
    </row>
    <row r="50" spans="1:21">
      <c r="F50" s="12"/>
      <c r="G50" s="11"/>
      <c r="H50" s="11"/>
      <c r="O50" s="11"/>
      <c r="P50" s="11"/>
      <c r="Q50" s="11"/>
      <c r="R50" s="11"/>
      <c r="S50" s="11"/>
      <c r="U50" s="1"/>
    </row>
    <row r="51" spans="1:21">
      <c r="F51" s="12"/>
      <c r="G51" s="11"/>
      <c r="H51" s="11"/>
      <c r="O51" s="11"/>
      <c r="P51" s="11"/>
      <c r="Q51" s="11"/>
      <c r="R51" s="11"/>
      <c r="S51" s="11"/>
      <c r="U51" s="1"/>
    </row>
    <row r="52" spans="1:21">
      <c r="F52" s="12"/>
      <c r="G52" s="11"/>
      <c r="H52" s="11"/>
      <c r="O52" s="11"/>
      <c r="P52" s="11"/>
      <c r="Q52" s="11"/>
      <c r="R52" s="11"/>
      <c r="S52" s="11"/>
      <c r="U52" s="1"/>
    </row>
    <row r="53" spans="1:21">
      <c r="F53" s="12"/>
      <c r="G53" s="11"/>
      <c r="H53" s="11"/>
      <c r="O53" s="11"/>
      <c r="P53" s="11"/>
      <c r="Q53" s="11"/>
      <c r="R53" s="11"/>
      <c r="S53" s="11"/>
      <c r="U53" s="1"/>
    </row>
    <row r="54" spans="1:21">
      <c r="F54" s="12"/>
      <c r="G54" s="11"/>
      <c r="H54" s="11"/>
      <c r="O54" s="11"/>
      <c r="P54" s="11"/>
      <c r="Q54" s="11"/>
      <c r="R54" s="11"/>
      <c r="S54" s="11"/>
      <c r="U54" s="1"/>
    </row>
    <row r="55" spans="1:21">
      <c r="F55" s="12"/>
      <c r="G55" s="11"/>
      <c r="H55" s="11"/>
      <c r="O55" s="11"/>
      <c r="P55" s="11"/>
      <c r="Q55" s="11"/>
      <c r="R55" s="11"/>
      <c r="S55" s="11"/>
      <c r="U55" s="1"/>
    </row>
    <row r="56" spans="1:21">
      <c r="F56" s="12"/>
      <c r="G56" s="11"/>
      <c r="H56" s="11"/>
      <c r="O56" s="11"/>
      <c r="P56" s="11"/>
      <c r="Q56" s="11"/>
      <c r="R56" s="11"/>
      <c r="S56" s="11"/>
      <c r="U56" s="1"/>
    </row>
    <row r="57" spans="1:21">
      <c r="F57" s="12"/>
      <c r="G57" s="11"/>
      <c r="H57" s="11"/>
      <c r="O57" s="11"/>
      <c r="P57" s="11"/>
      <c r="Q57" s="11"/>
      <c r="R57" s="11"/>
      <c r="S57" s="11"/>
      <c r="U57" s="1"/>
    </row>
    <row r="58" spans="1:21">
      <c r="F58" s="12"/>
      <c r="G58" s="11"/>
      <c r="H58" s="11"/>
      <c r="O58" s="11"/>
      <c r="P58" s="11"/>
      <c r="Q58" s="11"/>
      <c r="R58" s="11"/>
      <c r="S58" s="11"/>
      <c r="U58" s="1"/>
    </row>
    <row r="59" spans="1:21">
      <c r="F59" s="12"/>
      <c r="G59" s="11"/>
      <c r="H59" s="11"/>
      <c r="O59" s="11"/>
      <c r="P59" s="11"/>
      <c r="Q59" s="11"/>
      <c r="R59" s="11"/>
      <c r="S59" s="11"/>
      <c r="U59" s="1"/>
    </row>
    <row r="60" spans="1:21">
      <c r="F60" s="12"/>
      <c r="G60" s="11"/>
      <c r="H60" s="11"/>
      <c r="O60" s="11"/>
      <c r="P60" s="11"/>
      <c r="Q60" s="11"/>
      <c r="R60" s="11"/>
      <c r="S60" s="11"/>
      <c r="U60" s="1"/>
    </row>
    <row r="61" spans="1:21">
      <c r="F61" s="12"/>
      <c r="G61" s="11"/>
      <c r="H61" s="11"/>
      <c r="O61" s="11"/>
      <c r="P61" s="11"/>
      <c r="Q61" s="11"/>
      <c r="R61" s="11"/>
      <c r="S61" s="11"/>
      <c r="U61" s="1"/>
    </row>
    <row r="62" spans="1:21">
      <c r="G62" s="11"/>
      <c r="H62" s="11"/>
      <c r="O62" s="11"/>
      <c r="P62" s="11"/>
      <c r="Q62" s="11"/>
      <c r="R62" s="11"/>
      <c r="S62" s="11"/>
      <c r="U62" s="1"/>
    </row>
    <row r="63" spans="1:21">
      <c r="F63" s="12"/>
      <c r="G63" s="11"/>
      <c r="H63" s="11"/>
      <c r="O63" s="11"/>
      <c r="P63" s="11"/>
      <c r="Q63" s="10"/>
      <c r="R63" s="10"/>
      <c r="S63" s="11"/>
      <c r="U63" s="1"/>
    </row>
    <row r="64" spans="1:21">
      <c r="F64" s="12"/>
      <c r="G64" s="11"/>
      <c r="H64" s="11"/>
      <c r="O64" s="11"/>
      <c r="P64" s="11"/>
      <c r="Q64" s="10"/>
      <c r="R64" s="10"/>
      <c r="S64" s="11"/>
      <c r="U64" s="1"/>
    </row>
    <row r="65" spans="6:21">
      <c r="F65" s="12"/>
      <c r="G65" s="11"/>
      <c r="H65" s="11"/>
      <c r="O65" s="11"/>
      <c r="P65" s="11"/>
      <c r="S65" s="11"/>
      <c r="U65" s="1"/>
    </row>
    <row r="66" spans="6:21">
      <c r="F66" s="12"/>
      <c r="G66" s="11"/>
      <c r="H66" s="11"/>
      <c r="O66" s="11"/>
      <c r="P66" s="11"/>
      <c r="S66" s="11"/>
      <c r="U66" s="1"/>
    </row>
    <row r="67" spans="6:21">
      <c r="F67" s="10"/>
      <c r="H67" s="10"/>
      <c r="O67" s="10"/>
      <c r="P67" s="10"/>
      <c r="S67" s="10"/>
      <c r="U67" s="1"/>
    </row>
    <row r="68" spans="6:21">
      <c r="F68" s="10"/>
      <c r="H68" s="10"/>
      <c r="O68" s="10"/>
      <c r="P68" s="10"/>
      <c r="S68" s="10"/>
      <c r="U68" s="1"/>
    </row>
  </sheetData>
  <mergeCells count="5">
    <mergeCell ref="A2:N2"/>
    <mergeCell ref="F4:H4"/>
    <mergeCell ref="F5:H5"/>
    <mergeCell ref="J4:L4"/>
    <mergeCell ref="J5:L5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BC54"/>
  <sheetViews>
    <sheetView showGridLines="0" zoomScale="110" zoomScaleNormal="110" workbookViewId="0">
      <selection activeCell="A2" sqref="A2:K2"/>
    </sheetView>
  </sheetViews>
  <sheetFormatPr defaultColWidth="11.6640625" defaultRowHeight="13.2"/>
  <cols>
    <col min="1" max="1" width="2.5546875" customWidth="1"/>
    <col min="2" max="2" width="1.6640625" customWidth="1"/>
    <col min="3" max="3" width="64.6640625" customWidth="1"/>
    <col min="4" max="4" width="1.6640625" customWidth="1"/>
    <col min="5" max="5" width="5.6640625" style="29" customWidth="1"/>
    <col min="6" max="6" width="1.6640625" customWidth="1"/>
    <col min="7" max="7" width="15.6640625" customWidth="1"/>
    <col min="8" max="8" width="1.6640625" style="20" customWidth="1"/>
    <col min="9" max="9" width="15.6640625" style="20" customWidth="1"/>
    <col min="10" max="10" width="1.6640625" style="20" customWidth="1"/>
    <col min="11" max="11" width="15.6640625" style="20" customWidth="1"/>
    <col min="12" max="12" width="0.5546875" style="64" customWidth="1"/>
    <col min="13" max="13" width="12.33203125" style="64" customWidth="1"/>
    <col min="14" max="14" width="2" style="64" customWidth="1"/>
    <col min="15" max="15" width="20.6640625" style="20" customWidth="1"/>
    <col min="16" max="16" width="1.88671875" style="25" customWidth="1"/>
    <col min="17" max="17" width="2" style="25" customWidth="1"/>
    <col min="18" max="18" width="13.44140625" style="26" customWidth="1"/>
    <col min="19" max="19" width="1.5546875" style="26" customWidth="1"/>
    <col min="20" max="20" width="13.44140625" style="84" customWidth="1"/>
    <col min="21" max="21" width="12.6640625" style="26" customWidth="1"/>
    <col min="22" max="37" width="11.6640625" style="26" customWidth="1"/>
    <col min="38" max="55" width="11.6640625" style="26"/>
  </cols>
  <sheetData>
    <row r="2" spans="1:55" s="1" customFormat="1" ht="18">
      <c r="A2" s="491" t="s">
        <v>82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76"/>
      <c r="M2" s="76"/>
      <c r="N2" s="76"/>
      <c r="O2" s="76"/>
      <c r="P2" s="76"/>
      <c r="Q2" s="76"/>
      <c r="R2" s="76"/>
      <c r="S2" s="9"/>
      <c r="T2" s="83"/>
      <c r="U2" s="8"/>
      <c r="V2" s="8"/>
      <c r="W2" s="8"/>
      <c r="X2" s="92"/>
      <c r="Y2" s="8"/>
      <c r="Z2" s="8"/>
      <c r="AA2" s="8"/>
    </row>
    <row r="3" spans="1:55" s="1" customFormat="1" ht="11.25" customHeight="1" thickBot="1">
      <c r="A3" s="148"/>
      <c r="B3" s="148"/>
      <c r="C3" s="148"/>
      <c r="D3" s="148"/>
      <c r="E3" s="148"/>
      <c r="F3" s="162"/>
      <c r="G3" s="162"/>
      <c r="H3" s="246"/>
      <c r="I3" s="246"/>
      <c r="J3" s="95"/>
      <c r="K3" s="95"/>
      <c r="L3" s="245"/>
      <c r="M3" s="58"/>
      <c r="N3" s="58"/>
      <c r="O3" s="18"/>
      <c r="P3" s="85"/>
      <c r="Q3" s="8"/>
      <c r="R3" s="8"/>
      <c r="S3" s="8"/>
      <c r="T3" s="92"/>
      <c r="U3" s="8"/>
      <c r="V3" s="8"/>
      <c r="W3" s="8"/>
    </row>
    <row r="4" spans="1:55" ht="11.4" customHeight="1">
      <c r="A4" s="149"/>
      <c r="B4" s="149"/>
      <c r="C4" s="149"/>
      <c r="D4" s="356"/>
      <c r="E4" s="149"/>
      <c r="F4" s="356"/>
      <c r="G4" s="492" t="s">
        <v>294</v>
      </c>
      <c r="H4" s="492"/>
      <c r="I4" s="492"/>
      <c r="J4" s="357"/>
      <c r="K4" s="358" t="s">
        <v>1</v>
      </c>
      <c r="L4" s="323"/>
      <c r="M4" s="25"/>
      <c r="N4" s="26"/>
      <c r="O4" s="26"/>
      <c r="P4" s="84"/>
      <c r="Q4" s="26"/>
      <c r="T4" s="26"/>
      <c r="AZ4"/>
      <c r="BA4"/>
      <c r="BB4"/>
      <c r="BC4"/>
    </row>
    <row r="5" spans="1:55" s="6" customFormat="1" ht="17.25" customHeight="1" thickBot="1">
      <c r="A5" s="359" t="s">
        <v>91</v>
      </c>
      <c r="B5" s="150"/>
      <c r="C5" s="150"/>
      <c r="D5" s="356"/>
      <c r="E5" s="150" t="s">
        <v>36</v>
      </c>
      <c r="F5" s="356"/>
      <c r="G5" s="151">
        <v>2018</v>
      </c>
      <c r="H5" s="152"/>
      <c r="I5" s="151">
        <v>2017</v>
      </c>
      <c r="J5" s="152"/>
      <c r="K5" s="151">
        <v>2017</v>
      </c>
      <c r="M5" s="26"/>
      <c r="N5" s="84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55" s="26" customFormat="1" ht="11.4" customHeight="1">
      <c r="A6" s="360"/>
      <c r="B6" s="149"/>
      <c r="C6" s="149"/>
      <c r="D6" s="356"/>
      <c r="E6" s="149"/>
      <c r="F6" s="356"/>
      <c r="G6" s="152"/>
      <c r="H6" s="361"/>
      <c r="I6" s="361"/>
      <c r="J6" s="361"/>
      <c r="K6" s="362"/>
      <c r="N6" s="99"/>
    </row>
    <row r="7" spans="1:55" ht="11.4" customHeight="1">
      <c r="A7" s="360" t="s">
        <v>11</v>
      </c>
      <c r="B7" s="153"/>
      <c r="C7" s="153"/>
      <c r="D7" s="363"/>
      <c r="E7" s="153"/>
      <c r="F7" s="363"/>
      <c r="G7" s="364"/>
      <c r="H7" s="365"/>
      <c r="I7" s="365"/>
      <c r="J7" s="365"/>
      <c r="K7" s="362"/>
      <c r="L7" s="26"/>
      <c r="M7" s="26"/>
      <c r="N7" s="84"/>
      <c r="O7" s="26"/>
      <c r="P7" s="26"/>
      <c r="Q7" s="26"/>
      <c r="T7" s="26"/>
      <c r="AX7"/>
      <c r="AY7"/>
      <c r="AZ7"/>
      <c r="BA7"/>
      <c r="BB7"/>
      <c r="BC7"/>
    </row>
    <row r="8" spans="1:55" ht="11.4" customHeight="1">
      <c r="A8" s="155"/>
      <c r="B8" s="155" t="s">
        <v>2</v>
      </c>
      <c r="C8" s="156"/>
      <c r="D8" s="156"/>
      <c r="E8" s="366">
        <v>11</v>
      </c>
      <c r="F8" s="156"/>
      <c r="G8" s="120">
        <v>44.4</v>
      </c>
      <c r="H8" s="64"/>
      <c r="I8" s="120">
        <v>24.2</v>
      </c>
      <c r="J8" s="64"/>
      <c r="K8" s="119">
        <v>47.3</v>
      </c>
      <c r="L8" s="248"/>
      <c r="M8" s="25"/>
      <c r="N8" s="26"/>
      <c r="O8" s="26"/>
      <c r="P8" s="84"/>
      <c r="Q8" s="26"/>
      <c r="T8" s="26"/>
      <c r="AZ8"/>
      <c r="BA8"/>
      <c r="BB8"/>
      <c r="BC8"/>
    </row>
    <row r="9" spans="1:55" ht="11.4" customHeight="1">
      <c r="A9" s="155"/>
      <c r="B9" s="156" t="s">
        <v>13</v>
      </c>
      <c r="C9" s="156"/>
      <c r="D9" s="156"/>
      <c r="E9" s="366">
        <v>11</v>
      </c>
      <c r="F9" s="156"/>
      <c r="G9" s="120">
        <v>4.5330000000000004</v>
      </c>
      <c r="H9" s="64"/>
      <c r="I9" s="120">
        <v>20.399999999999999</v>
      </c>
      <c r="J9" s="64"/>
      <c r="K9" s="119">
        <v>19.8</v>
      </c>
      <c r="L9" s="248"/>
      <c r="M9" s="25"/>
      <c r="N9" s="26"/>
      <c r="O9" s="26"/>
      <c r="P9" s="84"/>
      <c r="Q9" s="26"/>
      <c r="T9" s="26"/>
      <c r="AZ9"/>
      <c r="BA9"/>
      <c r="BB9"/>
      <c r="BC9"/>
    </row>
    <row r="10" spans="1:55" ht="11.4" customHeight="1">
      <c r="A10" s="316"/>
      <c r="B10" s="156" t="s">
        <v>29</v>
      </c>
      <c r="C10" s="156"/>
      <c r="D10" s="156"/>
      <c r="E10" s="149"/>
      <c r="F10" s="156"/>
      <c r="G10" s="120">
        <v>105.706</v>
      </c>
      <c r="H10" s="64"/>
      <c r="I10" s="120">
        <v>121.9</v>
      </c>
      <c r="J10" s="64"/>
      <c r="K10" s="119">
        <v>162.80000000000001</v>
      </c>
      <c r="L10" s="248"/>
      <c r="M10" s="25"/>
      <c r="N10" s="26"/>
      <c r="O10" s="26"/>
      <c r="P10" s="84"/>
      <c r="Q10" s="26"/>
      <c r="T10" s="26"/>
      <c r="AZ10"/>
      <c r="BA10"/>
      <c r="BB10"/>
      <c r="BC10"/>
    </row>
    <row r="11" spans="1:55" ht="11.4" customHeight="1">
      <c r="A11" s="316"/>
      <c r="B11" s="156" t="s">
        <v>30</v>
      </c>
      <c r="C11" s="156"/>
      <c r="D11" s="156"/>
      <c r="E11" s="149"/>
      <c r="F11" s="156"/>
      <c r="G11" s="120">
        <v>51.247999999999998</v>
      </c>
      <c r="H11" s="64"/>
      <c r="I11" s="120">
        <v>135.4</v>
      </c>
      <c r="J11" s="64"/>
      <c r="K11" s="119">
        <v>133.19999999999999</v>
      </c>
      <c r="L11" s="25"/>
      <c r="M11" s="25"/>
      <c r="N11" s="26"/>
      <c r="O11" s="26"/>
      <c r="P11" s="84"/>
      <c r="Q11" s="26"/>
      <c r="T11" s="26"/>
      <c r="AZ11"/>
      <c r="BA11"/>
      <c r="BB11"/>
      <c r="BC11"/>
    </row>
    <row r="12" spans="1:55" ht="11.4" customHeight="1">
      <c r="A12" s="316"/>
      <c r="B12" s="316" t="s">
        <v>6</v>
      </c>
      <c r="C12" s="156"/>
      <c r="D12" s="156"/>
      <c r="E12" s="149"/>
      <c r="F12" s="156"/>
      <c r="G12" s="120">
        <v>75.007000000000005</v>
      </c>
      <c r="H12" s="64"/>
      <c r="I12" s="120">
        <v>79.099999999999994</v>
      </c>
      <c r="J12" s="64"/>
      <c r="K12" s="119">
        <v>84.7</v>
      </c>
      <c r="L12" s="25"/>
      <c r="M12" s="25"/>
      <c r="N12" s="26"/>
      <c r="O12" s="26"/>
      <c r="P12" s="84"/>
      <c r="Q12" s="26"/>
      <c r="T12" s="26"/>
      <c r="AZ12"/>
      <c r="BA12"/>
      <c r="BB12"/>
      <c r="BC12"/>
    </row>
    <row r="13" spans="1:55" ht="11.4" customHeight="1">
      <c r="A13" s="367" t="s">
        <v>17</v>
      </c>
      <c r="B13" s="367"/>
      <c r="C13" s="368"/>
      <c r="D13" s="356"/>
      <c r="E13" s="149"/>
      <c r="F13" s="356"/>
      <c r="G13" s="140">
        <f>SUM(G8:G12)</f>
        <v>280.89400000000001</v>
      </c>
      <c r="H13" s="64"/>
      <c r="I13" s="140">
        <f>SUM(I8:I12)-0.1</f>
        <v>380.9</v>
      </c>
      <c r="J13" s="120"/>
      <c r="K13" s="140">
        <f>SUM(K8:K12)-0.1</f>
        <v>447.7</v>
      </c>
      <c r="L13" s="324"/>
      <c r="M13" s="25"/>
      <c r="N13" s="26"/>
      <c r="O13" s="26"/>
      <c r="P13" s="84"/>
      <c r="Q13" s="26"/>
      <c r="T13" s="26"/>
      <c r="AZ13"/>
      <c r="BA13"/>
      <c r="BB13"/>
      <c r="BC13"/>
    </row>
    <row r="14" spans="1:55" ht="11.4" customHeight="1">
      <c r="A14" s="316"/>
      <c r="B14" s="155" t="s">
        <v>31</v>
      </c>
      <c r="C14" s="156"/>
      <c r="D14" s="156"/>
      <c r="E14" s="149">
        <v>9</v>
      </c>
      <c r="F14" s="156"/>
      <c r="G14" s="120">
        <v>1181.434</v>
      </c>
      <c r="H14" s="64"/>
      <c r="I14" s="120">
        <v>1329.9</v>
      </c>
      <c r="J14" s="64"/>
      <c r="K14" s="119">
        <v>1297.5999999999999</v>
      </c>
      <c r="L14" s="25"/>
      <c r="M14" s="80"/>
      <c r="N14" s="61"/>
      <c r="O14" s="61"/>
      <c r="P14" s="84"/>
      <c r="Q14" s="61"/>
      <c r="R14" s="61"/>
      <c r="T14" s="26"/>
      <c r="AZ14"/>
      <c r="BA14"/>
      <c r="BB14"/>
      <c r="BC14"/>
    </row>
    <row r="15" spans="1:55" ht="11.4" customHeight="1">
      <c r="A15" s="316"/>
      <c r="B15" s="155" t="s">
        <v>41</v>
      </c>
      <c r="C15" s="156"/>
      <c r="D15" s="156"/>
      <c r="E15" s="149">
        <v>10</v>
      </c>
      <c r="F15" s="156"/>
      <c r="G15" s="120">
        <v>709.298</v>
      </c>
      <c r="H15" s="64"/>
      <c r="I15" s="120">
        <v>566.1</v>
      </c>
      <c r="J15" s="64"/>
      <c r="K15" s="119">
        <v>512.29999999999995</v>
      </c>
      <c r="L15" s="90"/>
      <c r="M15" s="90"/>
      <c r="N15" s="91"/>
      <c r="O15" s="26"/>
      <c r="P15" s="84"/>
      <c r="Q15" s="26"/>
      <c r="T15" s="26"/>
      <c r="AZ15"/>
      <c r="BA15"/>
      <c r="BB15"/>
      <c r="BC15"/>
    </row>
    <row r="16" spans="1:55" ht="11.4" customHeight="1">
      <c r="A16" s="316"/>
      <c r="B16" s="155" t="s">
        <v>13</v>
      </c>
      <c r="C16" s="156"/>
      <c r="D16" s="156"/>
      <c r="E16" s="366">
        <v>11</v>
      </c>
      <c r="F16" s="156"/>
      <c r="G16" s="120">
        <v>37.878</v>
      </c>
      <c r="H16" s="64"/>
      <c r="I16" s="120">
        <v>94.3</v>
      </c>
      <c r="J16" s="64"/>
      <c r="K16" s="119">
        <v>23.5</v>
      </c>
      <c r="L16" s="25"/>
      <c r="M16" s="25"/>
      <c r="N16" s="26"/>
      <c r="O16" s="26"/>
      <c r="P16" s="84"/>
      <c r="Q16" s="26"/>
      <c r="T16" s="26"/>
      <c r="AZ16"/>
      <c r="BA16"/>
      <c r="BB16"/>
      <c r="BC16"/>
    </row>
    <row r="17" spans="1:55" ht="11.4" customHeight="1">
      <c r="A17" s="316"/>
      <c r="B17" s="155" t="s">
        <v>26</v>
      </c>
      <c r="C17" s="156"/>
      <c r="D17" s="156"/>
      <c r="E17" s="149"/>
      <c r="F17" s="156"/>
      <c r="G17" s="120">
        <v>0</v>
      </c>
      <c r="H17" s="64"/>
      <c r="I17" s="120">
        <v>0.7</v>
      </c>
      <c r="J17" s="64"/>
      <c r="K17" s="119">
        <v>0</v>
      </c>
      <c r="L17" s="25"/>
      <c r="M17" s="25"/>
      <c r="N17" s="26"/>
      <c r="O17" s="26"/>
      <c r="P17" s="84"/>
      <c r="Q17" s="26"/>
      <c r="T17" s="26"/>
      <c r="AZ17"/>
      <c r="BA17"/>
      <c r="BB17"/>
      <c r="BC17"/>
    </row>
    <row r="18" spans="1:55" ht="11.4" customHeight="1">
      <c r="A18" s="316"/>
      <c r="B18" s="155" t="s">
        <v>81</v>
      </c>
      <c r="C18" s="156"/>
      <c r="D18" s="156"/>
      <c r="E18" s="149"/>
      <c r="F18" s="156"/>
      <c r="G18" s="120">
        <v>69.983999999999995</v>
      </c>
      <c r="H18" s="64"/>
      <c r="I18" s="120">
        <v>93.7</v>
      </c>
      <c r="J18" s="64"/>
      <c r="K18" s="119">
        <v>78.5</v>
      </c>
      <c r="L18" s="25"/>
      <c r="M18" s="25"/>
      <c r="N18" s="26"/>
      <c r="O18" s="26"/>
      <c r="P18" s="84"/>
      <c r="Q18" s="26"/>
      <c r="T18" s="26"/>
      <c r="AZ18"/>
      <c r="BA18"/>
      <c r="BB18"/>
      <c r="BC18"/>
    </row>
    <row r="19" spans="1:55" ht="11.4" customHeight="1">
      <c r="A19" s="157"/>
      <c r="B19" s="157" t="s">
        <v>32</v>
      </c>
      <c r="C19" s="369"/>
      <c r="D19" s="156"/>
      <c r="E19" s="149"/>
      <c r="F19" s="156"/>
      <c r="G19" s="120">
        <v>117.678</v>
      </c>
      <c r="H19" s="64"/>
      <c r="I19" s="120">
        <v>178.7</v>
      </c>
      <c r="J19" s="64"/>
      <c r="K19" s="158">
        <v>123.2</v>
      </c>
      <c r="L19" s="25"/>
      <c r="M19" s="25"/>
      <c r="N19" s="26"/>
      <c r="O19" s="26"/>
      <c r="P19" s="84"/>
      <c r="Q19" s="26"/>
      <c r="T19" s="26"/>
      <c r="AZ19"/>
      <c r="BA19"/>
      <c r="BB19"/>
      <c r="BC19"/>
    </row>
    <row r="20" spans="1:55" ht="11.4" customHeight="1">
      <c r="A20" s="368" t="s">
        <v>102</v>
      </c>
      <c r="B20" s="157"/>
      <c r="C20" s="370"/>
      <c r="D20" s="156"/>
      <c r="E20" s="149"/>
      <c r="F20" s="156"/>
      <c r="G20" s="140">
        <f>SUM(G14:G19)</f>
        <v>2116.2719999999999</v>
      </c>
      <c r="H20" s="64"/>
      <c r="I20" s="140">
        <f>SUM(I14:I19)</f>
        <v>2263.3999999999996</v>
      </c>
      <c r="J20" s="64"/>
      <c r="K20" s="119">
        <f>SUM(K14:K19)</f>
        <v>2035.1</v>
      </c>
      <c r="L20" s="324"/>
      <c r="M20" s="25"/>
      <c r="N20" s="26"/>
      <c r="O20" s="26"/>
      <c r="P20" s="84"/>
      <c r="Q20" s="26"/>
      <c r="T20" s="26"/>
      <c r="AZ20"/>
      <c r="BA20"/>
      <c r="BB20"/>
      <c r="BC20"/>
    </row>
    <row r="21" spans="1:55" s="173" customFormat="1" ht="18" customHeight="1" thickBot="1">
      <c r="A21" s="371"/>
      <c r="B21" s="371" t="s">
        <v>7</v>
      </c>
      <c r="C21" s="372"/>
      <c r="D21" s="168"/>
      <c r="E21" s="153"/>
      <c r="F21" s="168"/>
      <c r="G21" s="146">
        <f>G13+G20</f>
        <v>2397.1660000000002</v>
      </c>
      <c r="H21" s="174"/>
      <c r="I21" s="146">
        <f>I13+I20</f>
        <v>2644.2999999999997</v>
      </c>
      <c r="J21" s="174"/>
      <c r="K21" s="146">
        <f>K13+K20</f>
        <v>2482.7999999999997</v>
      </c>
      <c r="L21" s="326"/>
      <c r="M21" s="170"/>
      <c r="N21" s="171"/>
      <c r="O21" s="171"/>
      <c r="P21" s="172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</row>
    <row r="22" spans="1:55" ht="11.4" customHeight="1">
      <c r="A22" s="316"/>
      <c r="B22" s="155"/>
      <c r="C22" s="156"/>
      <c r="D22" s="156"/>
      <c r="E22" s="149"/>
      <c r="F22" s="156"/>
      <c r="G22" s="160"/>
      <c r="H22" s="64"/>
      <c r="I22" s="64"/>
      <c r="J22" s="64"/>
      <c r="K22" s="64"/>
      <c r="L22" s="25"/>
      <c r="M22" s="25"/>
      <c r="N22" s="26"/>
      <c r="O22" s="26"/>
      <c r="P22" s="84"/>
      <c r="Q22" s="26"/>
      <c r="T22" s="26"/>
      <c r="AZ22"/>
      <c r="BA22"/>
      <c r="BB22"/>
      <c r="BC22"/>
    </row>
    <row r="23" spans="1:55" ht="11.4" customHeight="1">
      <c r="A23" s="156" t="s">
        <v>8</v>
      </c>
      <c r="B23" s="156"/>
      <c r="C23" s="156"/>
      <c r="D23" s="156"/>
      <c r="E23" s="373"/>
      <c r="F23" s="156"/>
      <c r="G23" s="119"/>
      <c r="H23" s="64"/>
      <c r="I23" s="64"/>
      <c r="J23" s="64"/>
      <c r="K23" s="64"/>
      <c r="L23" s="25"/>
      <c r="M23" s="25"/>
      <c r="N23" s="26"/>
      <c r="O23" s="26"/>
      <c r="P23" s="84"/>
      <c r="Q23" s="26"/>
      <c r="T23" s="26"/>
      <c r="AZ23"/>
      <c r="BA23"/>
      <c r="BB23"/>
      <c r="BC23"/>
    </row>
    <row r="24" spans="1:55" ht="11.4" customHeight="1">
      <c r="A24" s="156"/>
      <c r="B24" s="156" t="s">
        <v>14</v>
      </c>
      <c r="C24" s="156"/>
      <c r="D24" s="156"/>
      <c r="E24" s="374">
        <v>11</v>
      </c>
      <c r="F24" s="156"/>
      <c r="G24" s="119">
        <v>79.981999999999999</v>
      </c>
      <c r="H24" s="64"/>
      <c r="I24" s="120">
        <v>51.8</v>
      </c>
      <c r="J24" s="64"/>
      <c r="K24" s="119">
        <v>77.599999999999994</v>
      </c>
      <c r="L24" s="25"/>
      <c r="M24" s="25"/>
      <c r="N24" s="97"/>
      <c r="O24" s="26"/>
      <c r="P24" s="84"/>
      <c r="Q24" s="26"/>
      <c r="T24" s="26"/>
      <c r="AZ24"/>
      <c r="BA24"/>
      <c r="BB24"/>
      <c r="BC24"/>
    </row>
    <row r="25" spans="1:55" ht="11.4" customHeight="1">
      <c r="A25" s="156"/>
      <c r="B25" s="156" t="s">
        <v>10</v>
      </c>
      <c r="C25" s="156"/>
      <c r="D25" s="156"/>
      <c r="E25" s="373"/>
      <c r="F25" s="156"/>
      <c r="G25" s="119">
        <v>58.366</v>
      </c>
      <c r="H25" s="64"/>
      <c r="I25" s="120">
        <v>79.7</v>
      </c>
      <c r="J25" s="64"/>
      <c r="K25" s="119">
        <v>81.5</v>
      </c>
      <c r="L25" s="25"/>
      <c r="M25" s="25"/>
      <c r="N25" s="26"/>
      <c r="O25" s="26"/>
      <c r="P25" s="84"/>
      <c r="Q25" s="26"/>
      <c r="T25" s="26"/>
      <c r="AZ25"/>
      <c r="BA25"/>
      <c r="BB25"/>
      <c r="BC25"/>
    </row>
    <row r="26" spans="1:55" ht="11.4" customHeight="1">
      <c r="A26" s="156"/>
      <c r="B26" s="156" t="s">
        <v>110</v>
      </c>
      <c r="C26" s="156"/>
      <c r="D26" s="156"/>
      <c r="E26" s="373"/>
      <c r="F26" s="156"/>
      <c r="G26" s="119">
        <v>104.82899999999999</v>
      </c>
      <c r="H26" s="64"/>
      <c r="I26" s="120">
        <v>127.1</v>
      </c>
      <c r="J26" s="64"/>
      <c r="K26" s="119">
        <f>186.8-K27</f>
        <v>173</v>
      </c>
      <c r="L26" s="25"/>
      <c r="M26" s="25"/>
      <c r="N26" s="26"/>
      <c r="O26" s="26"/>
      <c r="P26" s="84"/>
      <c r="Q26" s="26"/>
      <c r="T26" s="26"/>
      <c r="AZ26"/>
      <c r="BA26"/>
      <c r="BB26"/>
      <c r="BC26"/>
    </row>
    <row r="27" spans="1:55" ht="11.4" customHeight="1">
      <c r="A27" s="156"/>
      <c r="B27" s="316" t="s">
        <v>272</v>
      </c>
      <c r="C27" s="316"/>
      <c r="D27" s="316"/>
      <c r="E27" s="412"/>
      <c r="F27" s="316"/>
      <c r="G27" s="119">
        <v>160.97999999999999</v>
      </c>
      <c r="H27" s="64"/>
      <c r="I27" s="120">
        <v>8.8000000000000007</v>
      </c>
      <c r="J27" s="64"/>
      <c r="K27" s="119">
        <v>13.8</v>
      </c>
      <c r="L27" s="25"/>
      <c r="M27" s="25"/>
      <c r="N27" s="26"/>
      <c r="O27" s="26"/>
      <c r="P27" s="84"/>
      <c r="Q27" s="26"/>
      <c r="T27" s="26"/>
      <c r="AZ27"/>
      <c r="BA27"/>
      <c r="BB27"/>
      <c r="BC27"/>
    </row>
    <row r="28" spans="1:55" ht="11.4" customHeight="1">
      <c r="A28" s="356"/>
      <c r="B28" s="356" t="s">
        <v>3</v>
      </c>
      <c r="C28" s="356"/>
      <c r="D28" s="356"/>
      <c r="E28" s="149"/>
      <c r="F28" s="356"/>
      <c r="G28" s="120">
        <v>20.878</v>
      </c>
      <c r="H28" s="64"/>
      <c r="I28" s="120">
        <v>20.8</v>
      </c>
      <c r="J28" s="64"/>
      <c r="K28" s="119">
        <v>21.4</v>
      </c>
      <c r="L28" s="25"/>
      <c r="M28" s="25"/>
      <c r="N28" s="26"/>
      <c r="O28" s="26"/>
      <c r="P28" s="84"/>
      <c r="Q28" s="26"/>
      <c r="T28" s="26"/>
      <c r="AZ28"/>
      <c r="BA28"/>
      <c r="BB28"/>
      <c r="BC28"/>
    </row>
    <row r="29" spans="1:55" ht="11.4" customHeight="1">
      <c r="A29" s="368"/>
      <c r="B29" s="368" t="s">
        <v>15</v>
      </c>
      <c r="C29" s="368"/>
      <c r="D29" s="156"/>
      <c r="E29" s="149"/>
      <c r="F29" s="156"/>
      <c r="G29" s="140">
        <f>SUM(G24:G28)</f>
        <v>425.03500000000003</v>
      </c>
      <c r="H29" s="64"/>
      <c r="I29" s="140">
        <f>SUM(I24:I28)</f>
        <v>288.20000000000005</v>
      </c>
      <c r="J29" s="64"/>
      <c r="K29" s="140">
        <f>SUM(K24:K28)-0.1</f>
        <v>367.2</v>
      </c>
      <c r="L29" s="324"/>
      <c r="M29" s="25"/>
      <c r="N29" s="26"/>
      <c r="O29" s="26"/>
      <c r="P29" s="84"/>
      <c r="Q29" s="26"/>
      <c r="T29" s="26"/>
      <c r="AZ29"/>
      <c r="BA29"/>
      <c r="BB29"/>
      <c r="BC29"/>
    </row>
    <row r="30" spans="1:55" ht="11.4" customHeight="1">
      <c r="A30" s="156"/>
      <c r="B30" s="156" t="s">
        <v>9</v>
      </c>
      <c r="C30" s="156"/>
      <c r="D30" s="156"/>
      <c r="E30" s="366">
        <v>11</v>
      </c>
      <c r="F30" s="156"/>
      <c r="G30" s="119">
        <v>1146.1120000000001</v>
      </c>
      <c r="H30" s="64"/>
      <c r="I30" s="120">
        <v>1183.3</v>
      </c>
      <c r="J30" s="64"/>
      <c r="K30" s="119">
        <v>1135.8</v>
      </c>
      <c r="L30" s="248"/>
      <c r="M30" s="25"/>
      <c r="N30" s="61" t="s">
        <v>0</v>
      </c>
      <c r="O30" s="26"/>
      <c r="P30" s="84"/>
      <c r="Q30" s="26"/>
      <c r="T30" s="26"/>
      <c r="AZ30"/>
      <c r="BA30"/>
      <c r="BB30"/>
      <c r="BC30"/>
    </row>
    <row r="31" spans="1:55" ht="11.4" customHeight="1">
      <c r="A31" s="156"/>
      <c r="B31" s="316" t="s">
        <v>25</v>
      </c>
      <c r="C31" s="316"/>
      <c r="D31" s="156"/>
      <c r="E31" s="152"/>
      <c r="F31" s="156"/>
      <c r="G31" s="119">
        <v>0.78700000000000003</v>
      </c>
      <c r="H31" s="64"/>
      <c r="I31" s="120">
        <v>0.9</v>
      </c>
      <c r="J31" s="64"/>
      <c r="K31" s="119">
        <v>0.8</v>
      </c>
      <c r="L31" s="25"/>
      <c r="M31" s="25"/>
      <c r="N31" s="26"/>
      <c r="O31" s="26"/>
      <c r="P31" s="84"/>
      <c r="Q31" s="26"/>
      <c r="T31" s="26"/>
      <c r="AZ31"/>
      <c r="BA31"/>
      <c r="BB31"/>
      <c r="BC31"/>
    </row>
    <row r="32" spans="1:55" ht="11.4" customHeight="1">
      <c r="A32" s="156"/>
      <c r="B32" s="156" t="s">
        <v>4</v>
      </c>
      <c r="C32" s="156"/>
      <c r="D32" s="156"/>
      <c r="E32" s="149"/>
      <c r="F32" s="156"/>
      <c r="G32" s="119">
        <v>75.534999999999997</v>
      </c>
      <c r="H32" s="64"/>
      <c r="I32" s="120">
        <v>94.8</v>
      </c>
      <c r="J32" s="64"/>
      <c r="K32" s="119">
        <v>99.5</v>
      </c>
      <c r="L32" s="25"/>
      <c r="M32" s="25"/>
      <c r="N32" s="26"/>
      <c r="O32" s="26"/>
      <c r="P32" s="84"/>
      <c r="Q32" s="26"/>
      <c r="T32" s="26"/>
      <c r="AZ32"/>
      <c r="BA32"/>
      <c r="BB32"/>
      <c r="BC32"/>
    </row>
    <row r="33" spans="1:55" ht="11.4" customHeight="1">
      <c r="A33" s="368"/>
      <c r="B33" s="368" t="s">
        <v>24</v>
      </c>
      <c r="C33" s="368"/>
      <c r="D33" s="156"/>
      <c r="E33" s="149"/>
      <c r="F33" s="156"/>
      <c r="G33" s="140">
        <f>SUM(G30:G32)</f>
        <v>1222.4340000000002</v>
      </c>
      <c r="H33" s="64"/>
      <c r="I33" s="140">
        <f>SUM(I30:I32)</f>
        <v>1279</v>
      </c>
      <c r="J33" s="64"/>
      <c r="K33" s="140">
        <f>SUM(K30:K32)</f>
        <v>1236.0999999999999</v>
      </c>
      <c r="L33" s="324"/>
      <c r="M33" s="25"/>
      <c r="N33" s="26"/>
      <c r="O33" s="26"/>
      <c r="P33" s="84"/>
      <c r="Q33" s="26"/>
      <c r="T33" s="26"/>
      <c r="AZ33"/>
      <c r="BA33"/>
      <c r="BB33"/>
      <c r="BC33"/>
    </row>
    <row r="34" spans="1:55" ht="11.4" customHeight="1">
      <c r="A34" s="161"/>
      <c r="B34" s="155" t="s">
        <v>34</v>
      </c>
      <c r="C34" s="155"/>
      <c r="D34" s="156"/>
      <c r="E34" s="149"/>
      <c r="F34" s="156"/>
      <c r="G34" s="120"/>
      <c r="H34" s="64"/>
      <c r="I34" s="64"/>
      <c r="J34" s="64"/>
      <c r="K34" s="64"/>
      <c r="L34" s="25"/>
      <c r="M34" s="25"/>
      <c r="N34" s="26"/>
      <c r="O34" s="26"/>
      <c r="P34" s="84"/>
      <c r="Q34" s="26"/>
      <c r="T34" s="26"/>
      <c r="AZ34"/>
      <c r="BA34"/>
      <c r="BB34"/>
      <c r="BC34"/>
    </row>
    <row r="35" spans="1:55" ht="11.4" customHeight="1">
      <c r="A35" s="356"/>
      <c r="B35" s="155" t="s">
        <v>204</v>
      </c>
      <c r="C35" s="155"/>
      <c r="D35" s="156"/>
      <c r="E35" s="152"/>
      <c r="F35" s="156"/>
      <c r="G35" s="120">
        <f>Equity!D39</f>
        <v>138.5</v>
      </c>
      <c r="H35" s="64"/>
      <c r="I35" s="120">
        <v>138.5</v>
      </c>
      <c r="J35" s="64"/>
      <c r="K35" s="119">
        <v>138.5</v>
      </c>
      <c r="L35" s="25"/>
      <c r="M35" s="25"/>
      <c r="N35" s="26"/>
      <c r="O35" s="26"/>
      <c r="P35" s="84"/>
      <c r="Q35" s="26"/>
      <c r="T35" s="26"/>
      <c r="AZ35"/>
      <c r="BA35"/>
      <c r="BB35"/>
      <c r="BC35"/>
    </row>
    <row r="36" spans="1:55" ht="11.4" customHeight="1">
      <c r="A36" s="155"/>
      <c r="B36" s="155" t="s">
        <v>35</v>
      </c>
      <c r="C36" s="155"/>
      <c r="D36" s="316"/>
      <c r="E36" s="152"/>
      <c r="F36" s="316"/>
      <c r="G36" s="120">
        <f>Equity!F39</f>
        <v>0</v>
      </c>
      <c r="H36" s="64"/>
      <c r="I36" s="120">
        <v>0</v>
      </c>
      <c r="J36" s="64"/>
      <c r="K36" s="119">
        <v>0</v>
      </c>
      <c r="L36" s="25"/>
      <c r="M36" s="25"/>
      <c r="N36" s="26"/>
      <c r="O36" s="26"/>
      <c r="P36" s="84"/>
      <c r="Q36" s="26"/>
      <c r="T36" s="26"/>
      <c r="AZ36"/>
      <c r="BA36"/>
      <c r="BB36"/>
      <c r="BC36"/>
    </row>
    <row r="37" spans="1:55" ht="11.4" customHeight="1">
      <c r="A37" s="157"/>
      <c r="B37" s="157" t="s">
        <v>22</v>
      </c>
      <c r="C37" s="157"/>
      <c r="D37" s="316"/>
      <c r="E37" s="152"/>
      <c r="F37" s="316"/>
      <c r="G37" s="158">
        <f>Equity!H39</f>
        <v>849</v>
      </c>
      <c r="H37" s="64"/>
      <c r="I37" s="158">
        <v>850.7</v>
      </c>
      <c r="J37" s="64"/>
      <c r="K37" s="158">
        <v>851.4</v>
      </c>
      <c r="L37" s="327"/>
      <c r="M37" s="25"/>
      <c r="N37" s="26"/>
      <c r="O37" s="26"/>
      <c r="P37" s="84"/>
      <c r="Q37" s="26"/>
      <c r="T37" s="26"/>
      <c r="AZ37"/>
      <c r="BA37"/>
      <c r="BB37"/>
      <c r="BC37"/>
    </row>
    <row r="38" spans="1:55" ht="11.4" customHeight="1">
      <c r="A38" s="155" t="s">
        <v>0</v>
      </c>
      <c r="B38" s="155" t="s">
        <v>33</v>
      </c>
      <c r="C38" s="155"/>
      <c r="D38" s="316"/>
      <c r="E38" s="152"/>
      <c r="F38" s="316"/>
      <c r="G38" s="120">
        <f>SUM(G35:G37)</f>
        <v>987.5</v>
      </c>
      <c r="H38" s="64"/>
      <c r="I38" s="120">
        <f>SUM(I35:I37)</f>
        <v>989.2</v>
      </c>
      <c r="J38" s="120"/>
      <c r="K38" s="119">
        <f>SUM(K35:K37)</f>
        <v>989.9</v>
      </c>
      <c r="L38" s="25"/>
      <c r="M38" s="25"/>
      <c r="N38" s="26"/>
      <c r="O38" s="26"/>
      <c r="P38" s="84"/>
      <c r="Q38" s="26"/>
      <c r="T38" s="26"/>
      <c r="AZ38"/>
      <c r="BA38"/>
      <c r="BB38"/>
      <c r="BC38"/>
    </row>
    <row r="39" spans="1:55" ht="11.4" customHeight="1">
      <c r="A39" s="155"/>
      <c r="B39" s="155" t="s">
        <v>23</v>
      </c>
      <c r="C39" s="155"/>
      <c r="D39" s="316"/>
      <c r="E39" s="152"/>
      <c r="F39" s="316"/>
      <c r="G39" s="120">
        <f>Equity!J39</f>
        <v>-232.9349939999999</v>
      </c>
      <c r="H39" s="64"/>
      <c r="I39" s="120">
        <v>176.3</v>
      </c>
      <c r="J39" s="64"/>
      <c r="K39" s="119">
        <v>-105.6</v>
      </c>
      <c r="L39" s="25"/>
      <c r="M39" s="25"/>
      <c r="N39" s="26"/>
      <c r="O39" s="26"/>
      <c r="P39" s="84"/>
      <c r="Q39" s="26"/>
      <c r="T39" s="26"/>
      <c r="AZ39"/>
      <c r="BA39"/>
      <c r="BB39"/>
      <c r="BC39"/>
    </row>
    <row r="40" spans="1:55" ht="11.4" customHeight="1">
      <c r="A40" s="155"/>
      <c r="B40" s="155" t="s">
        <v>271</v>
      </c>
      <c r="C40" s="155"/>
      <c r="D40" s="316"/>
      <c r="E40" s="152"/>
      <c r="F40" s="316"/>
      <c r="G40" s="120">
        <f>Equity!L39</f>
        <v>-4.8999999999999995</v>
      </c>
      <c r="H40" s="64"/>
      <c r="I40" s="120">
        <v>-88.4</v>
      </c>
      <c r="J40" s="64"/>
      <c r="K40" s="119">
        <v>-4.8</v>
      </c>
      <c r="L40" s="25"/>
      <c r="M40" s="25"/>
      <c r="N40" s="26"/>
      <c r="O40" s="26"/>
      <c r="P40" s="84"/>
      <c r="Q40" s="26"/>
      <c r="T40" s="26"/>
      <c r="AZ40"/>
      <c r="BA40"/>
      <c r="BB40"/>
      <c r="BC40"/>
    </row>
    <row r="41" spans="1:55" ht="11.4" customHeight="1">
      <c r="A41" s="368" t="s">
        <v>18</v>
      </c>
      <c r="B41" s="368"/>
      <c r="C41" s="368"/>
      <c r="D41" s="156"/>
      <c r="E41" s="366"/>
      <c r="F41" s="156"/>
      <c r="G41" s="140">
        <f>SUM(G38:G40)</f>
        <v>749.66500600000006</v>
      </c>
      <c r="H41" s="365"/>
      <c r="I41" s="140">
        <f>SUM(I38:I40)</f>
        <v>1077.0999999999999</v>
      </c>
      <c r="J41" s="365"/>
      <c r="K41" s="140">
        <f>SUM(K38:K40)</f>
        <v>879.5</v>
      </c>
      <c r="L41" s="328"/>
      <c r="M41" s="26"/>
      <c r="N41" s="85"/>
      <c r="O41" s="26"/>
      <c r="P41" s="26"/>
      <c r="Q41" s="26"/>
      <c r="R41" s="348"/>
      <c r="T41" s="26"/>
      <c r="AX41"/>
      <c r="AY41"/>
      <c r="AZ41"/>
      <c r="BA41"/>
      <c r="BB41"/>
      <c r="BC41"/>
    </row>
    <row r="42" spans="1:55" s="173" customFormat="1" ht="16.5" customHeight="1" thickBot="1">
      <c r="A42" s="372"/>
      <c r="B42" s="372" t="s">
        <v>19</v>
      </c>
      <c r="C42" s="372"/>
      <c r="D42" s="168"/>
      <c r="E42" s="153"/>
      <c r="F42" s="168"/>
      <c r="G42" s="146">
        <f>G33+G41+G29+0.1</f>
        <v>2397.2340060000001</v>
      </c>
      <c r="H42" s="169"/>
      <c r="I42" s="146">
        <f>I33+I41+I29</f>
        <v>2644.3</v>
      </c>
      <c r="J42" s="169"/>
      <c r="K42" s="146">
        <f>K33+K41+K29</f>
        <v>2482.7999999999997</v>
      </c>
      <c r="L42" s="325"/>
      <c r="M42" s="171"/>
      <c r="N42" s="172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</row>
    <row r="43" spans="1:55">
      <c r="A43" s="57"/>
      <c r="B43" s="1"/>
      <c r="C43" s="21"/>
      <c r="D43" s="21"/>
      <c r="E43" s="30"/>
      <c r="F43" s="21"/>
      <c r="G43" s="73"/>
      <c r="K43" s="62"/>
      <c r="L43" s="62"/>
      <c r="M43" s="31"/>
      <c r="N43" s="25"/>
      <c r="O43" s="25"/>
      <c r="P43" s="26"/>
      <c r="Q43" s="26"/>
      <c r="R43" s="84"/>
      <c r="T43" s="26"/>
      <c r="BB43"/>
      <c r="BC43"/>
    </row>
    <row r="44" spans="1:55">
      <c r="A44" s="1"/>
      <c r="B44" s="1"/>
      <c r="C44" s="1"/>
      <c r="D44" s="1"/>
      <c r="E44" s="4"/>
      <c r="F44" s="1"/>
      <c r="G44" s="81"/>
      <c r="H44" s="16"/>
      <c r="I44" s="16"/>
      <c r="J44" s="16"/>
      <c r="K44" s="32"/>
      <c r="L44" s="32"/>
      <c r="M44" s="7"/>
      <c r="N44" s="25"/>
      <c r="O44" s="25"/>
      <c r="P44" s="26"/>
      <c r="Q44" s="26"/>
      <c r="R44" s="84"/>
      <c r="T44" s="26"/>
      <c r="BB44"/>
      <c r="BC44"/>
    </row>
    <row r="45" spans="1:55">
      <c r="A45" s="1"/>
      <c r="B45" s="1"/>
      <c r="C45" s="1"/>
      <c r="D45" s="1"/>
      <c r="E45" s="4"/>
      <c r="F45" s="1"/>
      <c r="G45" s="94"/>
      <c r="H45" s="16"/>
      <c r="I45" s="16"/>
      <c r="J45" s="16"/>
      <c r="K45" s="16"/>
      <c r="L45" s="32"/>
      <c r="M45" s="32"/>
      <c r="N45" s="32"/>
      <c r="O45" s="7"/>
    </row>
    <row r="46" spans="1:55">
      <c r="A46" s="1"/>
      <c r="B46" s="1"/>
      <c r="C46" s="1"/>
      <c r="D46" s="1"/>
      <c r="E46" s="4"/>
      <c r="F46" s="1"/>
      <c r="G46" s="94"/>
      <c r="H46" s="16"/>
      <c r="I46" s="16"/>
      <c r="J46" s="16"/>
      <c r="K46" s="16"/>
      <c r="L46" s="32"/>
      <c r="M46" s="32"/>
      <c r="N46" s="32"/>
      <c r="O46" s="7"/>
    </row>
    <row r="47" spans="1:55">
      <c r="A47" s="1"/>
      <c r="B47" s="1"/>
      <c r="C47" s="1"/>
      <c r="D47" s="1"/>
      <c r="E47" s="4"/>
      <c r="F47" s="1"/>
      <c r="G47" s="1"/>
      <c r="H47" s="16"/>
      <c r="I47" s="16"/>
      <c r="J47" s="16"/>
      <c r="K47" s="16"/>
      <c r="L47" s="32"/>
      <c r="M47" s="32"/>
      <c r="N47" s="32"/>
      <c r="O47" s="7"/>
    </row>
    <row r="48" spans="1:55">
      <c r="A48" s="1"/>
      <c r="B48" s="1"/>
      <c r="C48" s="1"/>
      <c r="D48" s="1"/>
      <c r="E48" s="4"/>
      <c r="F48" s="1"/>
      <c r="G48" s="1"/>
      <c r="H48" s="16"/>
      <c r="I48" s="16"/>
      <c r="J48" s="16"/>
      <c r="K48" s="16"/>
      <c r="L48" s="32"/>
      <c r="M48" s="32"/>
      <c r="N48" s="32"/>
      <c r="O48" s="7"/>
    </row>
    <row r="49" spans="1:17">
      <c r="A49" s="1"/>
      <c r="B49" s="1"/>
      <c r="C49" s="1"/>
      <c r="D49" s="1"/>
      <c r="E49" s="4"/>
      <c r="F49" s="1"/>
      <c r="G49" s="1"/>
      <c r="H49" s="16"/>
      <c r="I49" s="16"/>
      <c r="J49" s="16"/>
      <c r="K49" s="16"/>
      <c r="L49" s="32"/>
      <c r="M49" s="32"/>
      <c r="N49" s="32"/>
      <c r="O49" s="1"/>
    </row>
    <row r="50" spans="1:17">
      <c r="A50" s="1"/>
      <c r="B50" s="1"/>
      <c r="C50" s="1"/>
      <c r="D50" s="1"/>
      <c r="E50" s="4"/>
      <c r="F50" s="1"/>
      <c r="G50" s="1"/>
      <c r="H50" s="16"/>
      <c r="I50" s="16"/>
      <c r="J50" s="16"/>
      <c r="K50" s="16"/>
      <c r="L50" s="63"/>
      <c r="M50" s="63"/>
      <c r="N50" s="63"/>
      <c r="O50" s="16"/>
      <c r="P50" s="17"/>
      <c r="Q50" s="17"/>
    </row>
    <row r="51" spans="1:17">
      <c r="A51" s="1"/>
      <c r="B51" s="1"/>
      <c r="C51" s="1"/>
      <c r="D51" s="1"/>
      <c r="E51" s="4"/>
      <c r="F51" s="1"/>
      <c r="G51" s="1"/>
      <c r="H51" s="16"/>
      <c r="I51" s="16"/>
      <c r="J51" s="16"/>
      <c r="K51" s="16"/>
      <c r="L51" s="63"/>
      <c r="M51" s="63"/>
      <c r="N51" s="63"/>
      <c r="O51" s="16"/>
      <c r="P51" s="17"/>
      <c r="Q51" s="17"/>
    </row>
    <row r="52" spans="1:17">
      <c r="A52" s="1"/>
      <c r="B52" s="1"/>
      <c r="C52" s="1"/>
      <c r="D52" s="1"/>
      <c r="E52" s="4"/>
      <c r="F52" s="1"/>
      <c r="G52" s="1"/>
      <c r="H52" s="16"/>
      <c r="I52" s="16"/>
      <c r="J52" s="16"/>
      <c r="K52" s="16"/>
      <c r="L52" s="63"/>
      <c r="M52" s="63"/>
      <c r="N52" s="63"/>
      <c r="O52" s="16"/>
      <c r="P52" s="17"/>
      <c r="Q52" s="17"/>
    </row>
    <row r="53" spans="1:17">
      <c r="A53" s="1"/>
      <c r="B53" s="1"/>
      <c r="C53" s="1"/>
      <c r="D53" s="1"/>
      <c r="E53" s="4"/>
      <c r="F53" s="1"/>
      <c r="G53" s="1"/>
      <c r="H53" s="16"/>
      <c r="I53" s="16"/>
      <c r="J53" s="16"/>
      <c r="K53" s="16"/>
      <c r="L53" s="63"/>
      <c r="M53" s="63"/>
      <c r="N53" s="63"/>
      <c r="O53" s="16"/>
      <c r="P53" s="17"/>
      <c r="Q53" s="17"/>
    </row>
    <row r="54" spans="1:17">
      <c r="A54" s="1"/>
      <c r="B54" s="1"/>
      <c r="C54" s="1"/>
      <c r="D54" s="1"/>
      <c r="E54" s="4"/>
      <c r="F54" s="1"/>
      <c r="G54" s="1"/>
      <c r="H54" s="16"/>
      <c r="I54" s="16"/>
      <c r="J54" s="16"/>
      <c r="K54" s="16"/>
      <c r="L54" s="63"/>
      <c r="M54" s="63"/>
      <c r="N54" s="63"/>
      <c r="O54" s="16"/>
      <c r="P54" s="17"/>
      <c r="Q54" s="17"/>
    </row>
  </sheetData>
  <mergeCells count="2">
    <mergeCell ref="A2:K2"/>
    <mergeCell ref="G4:I4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V68"/>
  <sheetViews>
    <sheetView showGridLines="0" zoomScale="110" zoomScaleNormal="110" workbookViewId="0">
      <selection activeCell="A2" sqref="A2:M2"/>
    </sheetView>
  </sheetViews>
  <sheetFormatPr defaultColWidth="9.109375" defaultRowHeight="13.2"/>
  <cols>
    <col min="1" max="2" width="1.6640625" style="37" customWidth="1"/>
    <col min="3" max="3" width="63.6640625" style="37" customWidth="1"/>
    <col min="4" max="4" width="1.6640625" style="37" customWidth="1"/>
    <col min="5" max="5" width="10.6640625" style="37" customWidth="1"/>
    <col min="6" max="6" width="1.109375" style="37" customWidth="1"/>
    <col min="7" max="7" width="10.6640625" style="37" customWidth="1"/>
    <col min="8" max="8" width="1.6640625" style="37" customWidth="1"/>
    <col min="9" max="9" width="10.6640625" style="37" customWidth="1"/>
    <col min="10" max="10" width="1.6640625" style="37" customWidth="1"/>
    <col min="11" max="11" width="10.6640625" style="37" customWidth="1"/>
    <col min="12" max="12" width="1.6640625" style="37" customWidth="1"/>
    <col min="13" max="13" width="10.6640625" style="37" customWidth="1"/>
    <col min="14" max="14" width="10.33203125" style="37" customWidth="1"/>
    <col min="15" max="15" width="2.88671875" style="37" customWidth="1"/>
    <col min="16" max="16" width="12.33203125" style="37" customWidth="1"/>
    <col min="17" max="17" width="1.109375" style="37" customWidth="1"/>
    <col min="18" max="18" width="9.109375" style="37" customWidth="1"/>
    <col min="19" max="16384" width="9.109375" style="37"/>
  </cols>
  <sheetData>
    <row r="2" spans="1:22" s="1" customFormat="1" ht="18">
      <c r="A2" s="487" t="s">
        <v>86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32"/>
      <c r="O2" s="76"/>
      <c r="P2" s="76"/>
      <c r="Q2" s="76"/>
      <c r="R2" s="8"/>
      <c r="S2" s="92"/>
      <c r="T2" s="8"/>
      <c r="U2" s="8"/>
      <c r="V2" s="8"/>
    </row>
    <row r="3" spans="1:22" s="1" customFormat="1" ht="11.25" customHeight="1" thickBot="1">
      <c r="A3" s="148"/>
      <c r="B3" s="148"/>
      <c r="C3" s="148"/>
      <c r="D3" s="148"/>
      <c r="E3" s="162"/>
      <c r="F3" s="162"/>
      <c r="G3" s="163"/>
      <c r="H3" s="148"/>
      <c r="I3" s="148"/>
      <c r="J3" s="148"/>
      <c r="K3" s="148"/>
      <c r="L3" s="148"/>
      <c r="M3" s="148"/>
      <c r="N3" s="433"/>
      <c r="O3" s="58"/>
      <c r="P3" s="58"/>
      <c r="Q3" s="95"/>
      <c r="R3" s="8"/>
      <c r="S3" s="92"/>
      <c r="T3" s="8"/>
      <c r="U3" s="8"/>
      <c r="V3" s="8"/>
    </row>
    <row r="4" spans="1:22" s="35" customFormat="1" ht="11.4" customHeight="1">
      <c r="A4" s="111"/>
      <c r="B4" s="111"/>
      <c r="C4" s="111"/>
      <c r="D4" s="111"/>
      <c r="E4" s="488" t="s">
        <v>5</v>
      </c>
      <c r="F4" s="488"/>
      <c r="G4" s="488"/>
      <c r="H4" s="319"/>
      <c r="I4" s="488" t="s">
        <v>295</v>
      </c>
      <c r="J4" s="488"/>
      <c r="K4" s="488"/>
      <c r="L4" s="319"/>
      <c r="M4" s="352" t="s">
        <v>20</v>
      </c>
      <c r="N4" s="111"/>
      <c r="O4" s="39"/>
      <c r="P4" s="39"/>
      <c r="Q4" s="38"/>
    </row>
    <row r="5" spans="1:22" ht="11.4" customHeight="1">
      <c r="A5" s="111"/>
      <c r="B5" s="111"/>
      <c r="C5" s="123"/>
      <c r="D5" s="123"/>
      <c r="E5" s="489" t="s">
        <v>294</v>
      </c>
      <c r="F5" s="489"/>
      <c r="G5" s="489"/>
      <c r="H5" s="333"/>
      <c r="I5" s="489" t="s">
        <v>294</v>
      </c>
      <c r="J5" s="489"/>
      <c r="K5" s="489"/>
      <c r="L5" s="333"/>
      <c r="M5" s="353" t="s">
        <v>1</v>
      </c>
      <c r="N5" s="437"/>
      <c r="O5" s="98"/>
      <c r="P5" s="98"/>
      <c r="Q5" s="38"/>
    </row>
    <row r="6" spans="1:22" ht="11.25" customHeight="1" thickBot="1">
      <c r="A6" s="124" t="s">
        <v>91</v>
      </c>
      <c r="B6" s="122"/>
      <c r="C6" s="125"/>
      <c r="D6" s="123"/>
      <c r="E6" s="126">
        <v>2018</v>
      </c>
      <c r="F6" s="438"/>
      <c r="G6" s="126">
        <v>2017</v>
      </c>
      <c r="H6" s="111"/>
      <c r="I6" s="438">
        <v>2018</v>
      </c>
      <c r="J6" s="438"/>
      <c r="K6" s="438">
        <v>2017</v>
      </c>
      <c r="L6" s="111"/>
      <c r="M6" s="122">
        <v>2017</v>
      </c>
      <c r="N6" s="111"/>
      <c r="O6" s="66"/>
      <c r="P6" s="66"/>
      <c r="Q6" s="38"/>
    </row>
    <row r="7" spans="1:22" ht="11.4" customHeight="1">
      <c r="A7" s="127"/>
      <c r="B7" s="127"/>
      <c r="C7" s="127"/>
      <c r="D7" s="127"/>
      <c r="E7" s="128" t="s">
        <v>0</v>
      </c>
      <c r="F7" s="128"/>
      <c r="G7" s="128"/>
      <c r="H7" s="127"/>
      <c r="I7" s="127"/>
      <c r="J7" s="175"/>
      <c r="K7" s="127"/>
      <c r="L7" s="127"/>
      <c r="M7" s="127"/>
      <c r="N7" s="127"/>
      <c r="O7" s="65"/>
      <c r="P7" s="65"/>
      <c r="Q7" s="65"/>
    </row>
    <row r="8" spans="1:22" ht="11.4" customHeight="1">
      <c r="A8" s="129"/>
      <c r="B8" s="130" t="s">
        <v>150</v>
      </c>
      <c r="C8" s="131"/>
      <c r="D8" s="132"/>
      <c r="E8" s="118">
        <f>'IS &amp; OCI'!F24</f>
        <v>-35.39799399999999</v>
      </c>
      <c r="F8" s="167"/>
      <c r="G8" s="118">
        <f>'IS &amp; OCI'!H24</f>
        <v>-189.9</v>
      </c>
      <c r="H8" s="132"/>
      <c r="I8" s="118">
        <f>+'IS &amp; OCI'!J24</f>
        <v>-64.434993999999946</v>
      </c>
      <c r="J8" s="132"/>
      <c r="K8" s="118">
        <v>-328.6</v>
      </c>
      <c r="L8" s="132"/>
      <c r="M8" s="118">
        <f>+'IS &amp; OCI'!N24</f>
        <v>-523.40000000000009</v>
      </c>
      <c r="N8" s="118"/>
      <c r="O8" s="68"/>
      <c r="P8" s="340"/>
      <c r="Q8" s="75"/>
    </row>
    <row r="9" spans="1:22" ht="11.4" customHeight="1">
      <c r="A9" s="129"/>
      <c r="B9" s="132" t="s">
        <v>160</v>
      </c>
      <c r="C9" s="132"/>
      <c r="D9" s="141"/>
      <c r="E9" s="119">
        <v>111.1</v>
      </c>
      <c r="F9" s="133"/>
      <c r="G9" s="119">
        <v>209.2</v>
      </c>
      <c r="H9" s="141"/>
      <c r="I9" s="119">
        <v>359.4</v>
      </c>
      <c r="J9" s="141"/>
      <c r="K9" s="119">
        <v>457.5</v>
      </c>
      <c r="L9" s="141"/>
      <c r="M9" s="254">
        <v>674.7</v>
      </c>
      <c r="N9" s="254"/>
      <c r="O9" s="67"/>
      <c r="P9" s="341"/>
      <c r="Q9" s="69"/>
    </row>
    <row r="10" spans="1:22" ht="11.4" customHeight="1">
      <c r="A10" s="129"/>
      <c r="B10" s="132" t="s">
        <v>201</v>
      </c>
      <c r="C10" s="132"/>
      <c r="D10" s="141"/>
      <c r="E10" s="119">
        <v>2.7569940000000002</v>
      </c>
      <c r="F10" s="133"/>
      <c r="G10" s="119">
        <v>2.9</v>
      </c>
      <c r="H10" s="141"/>
      <c r="I10" s="119">
        <v>5.8569940000000003</v>
      </c>
      <c r="J10" s="141"/>
      <c r="K10" s="119">
        <v>7.8</v>
      </c>
      <c r="L10" s="141"/>
      <c r="M10" s="254">
        <v>20.7</v>
      </c>
      <c r="N10" s="254"/>
      <c r="O10" s="67"/>
      <c r="P10" s="341"/>
      <c r="Q10" s="69"/>
    </row>
    <row r="11" spans="1:22" ht="11.4" customHeight="1">
      <c r="A11" s="129"/>
      <c r="B11" s="132" t="s">
        <v>12</v>
      </c>
      <c r="C11" s="132"/>
      <c r="D11" s="141"/>
      <c r="E11" s="119">
        <v>15.3</v>
      </c>
      <c r="F11" s="133"/>
      <c r="G11" s="119">
        <v>15.6</v>
      </c>
      <c r="H11" s="141"/>
      <c r="I11" s="119">
        <v>46.3</v>
      </c>
      <c r="J11" s="141"/>
      <c r="K11" s="119">
        <v>41.9</v>
      </c>
      <c r="L11" s="141"/>
      <c r="M11" s="254">
        <v>57.8</v>
      </c>
      <c r="N11" s="254"/>
      <c r="O11" s="67"/>
      <c r="P11" s="341"/>
      <c r="Q11" s="69"/>
    </row>
    <row r="12" spans="1:22" ht="11.4" customHeight="1">
      <c r="A12" s="129"/>
      <c r="B12" s="132" t="s">
        <v>159</v>
      </c>
      <c r="C12" s="132"/>
      <c r="D12" s="141"/>
      <c r="E12" s="254">
        <v>0</v>
      </c>
      <c r="F12" s="133"/>
      <c r="G12" s="119">
        <v>-0.2</v>
      </c>
      <c r="H12" s="141"/>
      <c r="I12" s="119">
        <v>2.2000000000000002</v>
      </c>
      <c r="J12" s="141"/>
      <c r="K12" s="119">
        <v>-5.4</v>
      </c>
      <c r="L12" s="141"/>
      <c r="M12" s="119">
        <v>-2.9</v>
      </c>
      <c r="N12" s="119"/>
      <c r="O12" s="67"/>
      <c r="P12" s="341"/>
      <c r="Q12" s="69"/>
    </row>
    <row r="13" spans="1:22" ht="11.4" customHeight="1">
      <c r="A13" s="129"/>
      <c r="B13" s="132" t="s">
        <v>200</v>
      </c>
      <c r="C13" s="132"/>
      <c r="D13" s="141"/>
      <c r="E13" s="119">
        <v>0</v>
      </c>
      <c r="F13" s="133"/>
      <c r="G13" s="119">
        <v>53.3</v>
      </c>
      <c r="H13" s="141"/>
      <c r="I13" s="119">
        <v>0</v>
      </c>
      <c r="J13" s="141"/>
      <c r="K13" s="119">
        <v>42.3</v>
      </c>
      <c r="L13" s="141"/>
      <c r="M13" s="119">
        <v>42.9</v>
      </c>
      <c r="N13" s="119"/>
      <c r="O13" s="67"/>
      <c r="P13" s="341"/>
      <c r="Q13" s="69"/>
    </row>
    <row r="14" spans="1:22" ht="11.4" customHeight="1">
      <c r="A14" s="129"/>
      <c r="B14" s="132" t="s">
        <v>205</v>
      </c>
      <c r="C14" s="132"/>
      <c r="D14" s="141"/>
      <c r="E14" s="254">
        <v>-8.6</v>
      </c>
      <c r="F14" s="133"/>
      <c r="G14" s="119">
        <v>0.2</v>
      </c>
      <c r="H14" s="141"/>
      <c r="I14" s="119">
        <v>-22.6</v>
      </c>
      <c r="J14" s="141"/>
      <c r="K14" s="119">
        <v>-7.1</v>
      </c>
      <c r="L14" s="141"/>
      <c r="M14" s="119">
        <v>-12.7</v>
      </c>
      <c r="N14" s="119"/>
      <c r="O14" s="67"/>
      <c r="P14" s="341"/>
      <c r="Q14" s="69"/>
    </row>
    <row r="15" spans="1:22" ht="11.4" customHeight="1">
      <c r="A15" s="129"/>
      <c r="B15" s="132" t="s">
        <v>75</v>
      </c>
      <c r="C15" s="132"/>
      <c r="D15" s="141"/>
      <c r="E15" s="254">
        <v>0.4</v>
      </c>
      <c r="F15" s="133"/>
      <c r="G15" s="119">
        <v>1.6</v>
      </c>
      <c r="H15" s="141"/>
      <c r="I15" s="119">
        <v>-1.9</v>
      </c>
      <c r="J15" s="141"/>
      <c r="K15" s="119">
        <v>3.6</v>
      </c>
      <c r="L15" s="141"/>
      <c r="M15" s="119">
        <v>14.9</v>
      </c>
      <c r="N15" s="119"/>
      <c r="O15" s="67"/>
      <c r="P15" s="341"/>
      <c r="Q15" s="69"/>
    </row>
    <row r="16" spans="1:22" ht="11.4" customHeight="1">
      <c r="A16" s="129"/>
      <c r="B16" s="132" t="s">
        <v>83</v>
      </c>
      <c r="C16" s="132"/>
      <c r="D16" s="141"/>
      <c r="E16" s="254">
        <v>1.7</v>
      </c>
      <c r="F16" s="133"/>
      <c r="G16" s="119">
        <v>26</v>
      </c>
      <c r="H16" s="141"/>
      <c r="I16" s="119">
        <v>68.2</v>
      </c>
      <c r="J16" s="141"/>
      <c r="K16" s="119">
        <v>-38.6</v>
      </c>
      <c r="L16" s="141"/>
      <c r="M16" s="119">
        <v>-77.3</v>
      </c>
      <c r="N16" s="119"/>
      <c r="O16" s="67"/>
      <c r="P16" s="341"/>
      <c r="Q16" s="69"/>
    </row>
    <row r="17" spans="1:17" ht="11.4" customHeight="1">
      <c r="A17" s="129"/>
      <c r="B17" s="132" t="s">
        <v>303</v>
      </c>
      <c r="C17" s="132"/>
      <c r="D17" s="141"/>
      <c r="E17" s="119">
        <v>47.8</v>
      </c>
      <c r="F17" s="120"/>
      <c r="G17" s="119">
        <v>-0.5</v>
      </c>
      <c r="H17" s="144"/>
      <c r="I17" s="119">
        <v>-12.8</v>
      </c>
      <c r="J17" s="144"/>
      <c r="K17" s="119">
        <v>0.6</v>
      </c>
      <c r="L17" s="144"/>
      <c r="M17" s="119">
        <v>5.5</v>
      </c>
      <c r="N17" s="119"/>
      <c r="O17" s="67"/>
      <c r="P17" s="341"/>
      <c r="Q17" s="69"/>
    </row>
    <row r="18" spans="1:17" ht="11.4" customHeight="1">
      <c r="A18" s="129"/>
      <c r="B18" s="132" t="s">
        <v>74</v>
      </c>
      <c r="C18" s="132"/>
      <c r="D18" s="141"/>
      <c r="E18" s="254">
        <v>-10.199999999999999</v>
      </c>
      <c r="F18" s="133"/>
      <c r="G18" s="119">
        <v>0.5</v>
      </c>
      <c r="H18" s="141"/>
      <c r="I18" s="119">
        <v>-16.2</v>
      </c>
      <c r="J18" s="141"/>
      <c r="K18" s="119">
        <v>21.2</v>
      </c>
      <c r="L18" s="141"/>
      <c r="M18" s="119">
        <v>18.7</v>
      </c>
      <c r="N18" s="119"/>
      <c r="O18" s="67"/>
      <c r="P18" s="341"/>
      <c r="Q18" s="69"/>
    </row>
    <row r="19" spans="1:17" ht="11.4" customHeight="1">
      <c r="A19" s="129"/>
      <c r="B19" s="132" t="s">
        <v>111</v>
      </c>
      <c r="C19" s="132"/>
      <c r="D19" s="141"/>
      <c r="E19" s="254">
        <v>9.3999999999999986</v>
      </c>
      <c r="F19" s="133"/>
      <c r="G19" s="119">
        <v>-15.3</v>
      </c>
      <c r="H19" s="141"/>
      <c r="I19" s="119">
        <v>-37.399999999999991</v>
      </c>
      <c r="J19" s="141"/>
      <c r="K19" s="119">
        <v>-17.400000000000002</v>
      </c>
      <c r="L19" s="141"/>
      <c r="M19" s="119">
        <v>37.9</v>
      </c>
      <c r="N19" s="119"/>
      <c r="O19" s="67"/>
      <c r="P19" s="341"/>
      <c r="Q19" s="69"/>
    </row>
    <row r="20" spans="1:17" ht="11.4" customHeight="1">
      <c r="A20" s="129"/>
      <c r="B20" s="132" t="s">
        <v>88</v>
      </c>
      <c r="C20" s="132"/>
      <c r="D20" s="141"/>
      <c r="E20" s="254">
        <v>-1</v>
      </c>
      <c r="F20" s="133"/>
      <c r="G20" s="119">
        <v>15.1</v>
      </c>
      <c r="H20" s="141"/>
      <c r="I20" s="119">
        <v>2</v>
      </c>
      <c r="J20" s="141"/>
      <c r="K20" s="119">
        <v>20</v>
      </c>
      <c r="L20" s="141"/>
      <c r="M20" s="119">
        <v>25</v>
      </c>
      <c r="N20" s="119"/>
      <c r="O20" s="67"/>
      <c r="P20" s="341"/>
      <c r="Q20" s="69"/>
    </row>
    <row r="21" spans="1:17" ht="11.4" customHeight="1">
      <c r="A21" s="136"/>
      <c r="B21" s="137" t="s">
        <v>145</v>
      </c>
      <c r="C21" s="138"/>
      <c r="D21" s="139"/>
      <c r="E21" s="256">
        <f>SUM(E8:E20)</f>
        <v>133.25900000000001</v>
      </c>
      <c r="F21" s="167"/>
      <c r="G21" s="121">
        <f>SUM(G8:G20)-0.1</f>
        <v>118.39999999999998</v>
      </c>
      <c r="H21" s="139"/>
      <c r="I21" s="121">
        <f>SUM(I8:I20)</f>
        <v>328.62200000000001</v>
      </c>
      <c r="J21" s="139"/>
      <c r="K21" s="121">
        <f>SUM(K8:K20)</f>
        <v>197.79999999999998</v>
      </c>
      <c r="L21" s="139"/>
      <c r="M21" s="121">
        <f>SUM(M8:M20)</f>
        <v>281.7999999999999</v>
      </c>
      <c r="N21" s="118"/>
      <c r="O21" s="68"/>
      <c r="P21" s="340"/>
      <c r="Q21" s="69"/>
    </row>
    <row r="22" spans="1:17" ht="11.4" customHeight="1">
      <c r="A22" s="129"/>
      <c r="B22" s="132" t="s">
        <v>73</v>
      </c>
      <c r="C22" s="132"/>
      <c r="D22" s="141"/>
      <c r="E22" s="254">
        <v>-101.873</v>
      </c>
      <c r="F22" s="133"/>
      <c r="G22" s="119">
        <v>-82</v>
      </c>
      <c r="H22" s="141"/>
      <c r="I22" s="119">
        <v>-236.87299999999999</v>
      </c>
      <c r="J22" s="141"/>
      <c r="K22" s="119">
        <v>-159.4</v>
      </c>
      <c r="L22" s="141"/>
      <c r="M22" s="119">
        <v>-213.4</v>
      </c>
      <c r="N22" s="119"/>
      <c r="O22" s="67"/>
      <c r="P22" s="341"/>
      <c r="Q22" s="69"/>
    </row>
    <row r="23" spans="1:17" ht="11.4" customHeight="1">
      <c r="A23" s="129"/>
      <c r="B23" s="132" t="s">
        <v>84</v>
      </c>
      <c r="C23" s="132"/>
      <c r="D23" s="141"/>
      <c r="E23" s="254">
        <v>-14.9</v>
      </c>
      <c r="F23" s="133"/>
      <c r="G23" s="119">
        <v>-9.3000000000000007</v>
      </c>
      <c r="H23" s="141"/>
      <c r="I23" s="119">
        <v>-35.9</v>
      </c>
      <c r="J23" s="141"/>
      <c r="K23" s="119">
        <v>-134</v>
      </c>
      <c r="L23" s="141"/>
      <c r="M23" s="119">
        <v>-148.80000000000001</v>
      </c>
      <c r="N23" s="119"/>
      <c r="O23" s="272"/>
      <c r="P23" s="342"/>
      <c r="Q23" s="69"/>
    </row>
    <row r="24" spans="1:17" ht="11.4" customHeight="1">
      <c r="A24" s="129"/>
      <c r="B24" s="132" t="s">
        <v>72</v>
      </c>
      <c r="C24" s="127"/>
      <c r="D24" s="141"/>
      <c r="E24" s="254">
        <v>-5.5</v>
      </c>
      <c r="F24" s="133"/>
      <c r="G24" s="119">
        <v>-7.5</v>
      </c>
      <c r="H24" s="141"/>
      <c r="I24" s="119">
        <v>-17.399999999999999</v>
      </c>
      <c r="J24" s="141"/>
      <c r="K24" s="119">
        <v>-13.7</v>
      </c>
      <c r="L24" s="141"/>
      <c r="M24" s="119">
        <v>-17</v>
      </c>
      <c r="N24" s="119"/>
      <c r="O24" s="67"/>
      <c r="P24" s="341"/>
      <c r="Q24" s="69"/>
    </row>
    <row r="25" spans="1:17" ht="11.4" customHeight="1">
      <c r="A25" s="129"/>
      <c r="B25" s="132" t="s">
        <v>89</v>
      </c>
      <c r="C25" s="104"/>
      <c r="D25" s="141"/>
      <c r="E25" s="254">
        <v>0</v>
      </c>
      <c r="F25" s="133"/>
      <c r="G25" s="119">
        <v>0</v>
      </c>
      <c r="H25" s="141"/>
      <c r="I25" s="119">
        <v>-2.6</v>
      </c>
      <c r="J25" s="141"/>
      <c r="K25" s="119">
        <v>-2.2999999999999998</v>
      </c>
      <c r="L25" s="141"/>
      <c r="M25" s="119">
        <v>-2.2999999999999998</v>
      </c>
      <c r="N25" s="119"/>
      <c r="O25" s="67"/>
      <c r="P25" s="341"/>
      <c r="Q25" s="68"/>
    </row>
    <row r="26" spans="1:17" ht="11.4" customHeight="1">
      <c r="A26" s="129"/>
      <c r="B26" s="104" t="s">
        <v>109</v>
      </c>
      <c r="C26" s="104"/>
      <c r="D26" s="141"/>
      <c r="E26" s="254">
        <v>0</v>
      </c>
      <c r="F26" s="133"/>
      <c r="G26" s="119">
        <v>0</v>
      </c>
      <c r="H26" s="141"/>
      <c r="I26" s="119">
        <v>0</v>
      </c>
      <c r="J26" s="141"/>
      <c r="K26" s="119">
        <v>23.7</v>
      </c>
      <c r="L26" s="141"/>
      <c r="M26" s="119">
        <v>23.7</v>
      </c>
      <c r="N26" s="119"/>
      <c r="O26" s="67"/>
      <c r="P26" s="341"/>
      <c r="Q26" s="68"/>
    </row>
    <row r="27" spans="1:17" ht="11.4" customHeight="1">
      <c r="A27" s="142"/>
      <c r="B27" s="132" t="s">
        <v>220</v>
      </c>
      <c r="C27" s="132"/>
      <c r="D27" s="141"/>
      <c r="E27" s="254">
        <v>0</v>
      </c>
      <c r="F27" s="133"/>
      <c r="G27" s="119">
        <v>-1.2</v>
      </c>
      <c r="H27" s="141"/>
      <c r="I27" s="119">
        <v>0</v>
      </c>
      <c r="J27" s="141"/>
      <c r="K27" s="119">
        <v>1.4</v>
      </c>
      <c r="L27" s="141"/>
      <c r="M27" s="119">
        <v>57.7</v>
      </c>
      <c r="N27" s="119"/>
      <c r="O27" s="67"/>
      <c r="P27" s="341"/>
      <c r="Q27" s="69"/>
    </row>
    <row r="28" spans="1:17" ht="11.4" customHeight="1">
      <c r="A28" s="136"/>
      <c r="B28" s="137" t="s">
        <v>108</v>
      </c>
      <c r="C28" s="137"/>
      <c r="D28" s="139"/>
      <c r="E28" s="256">
        <f>SUM(E22:E27)</f>
        <v>-122.27300000000001</v>
      </c>
      <c r="F28" s="167"/>
      <c r="G28" s="121">
        <f>SUM(G22:G27)</f>
        <v>-100</v>
      </c>
      <c r="H28" s="139"/>
      <c r="I28" s="121">
        <f>SUM(I22:I27)</f>
        <v>-292.77299999999997</v>
      </c>
      <c r="J28" s="139"/>
      <c r="K28" s="121">
        <f>SUM(K22:K27)</f>
        <v>-284.3</v>
      </c>
      <c r="L28" s="139"/>
      <c r="M28" s="121">
        <f>SUM(M22:M27)</f>
        <v>-300.10000000000008</v>
      </c>
      <c r="N28" s="118"/>
      <c r="O28" s="68"/>
      <c r="P28" s="340"/>
      <c r="Q28" s="69"/>
    </row>
    <row r="29" spans="1:17" ht="11.4" customHeight="1">
      <c r="A29" s="142"/>
      <c r="B29" s="143" t="s">
        <v>95</v>
      </c>
      <c r="C29" s="143"/>
      <c r="D29" s="141"/>
      <c r="E29" s="262">
        <v>0</v>
      </c>
      <c r="F29" s="133"/>
      <c r="G29" s="119">
        <v>0</v>
      </c>
      <c r="H29" s="141"/>
      <c r="I29" s="119">
        <v>0</v>
      </c>
      <c r="J29" s="141"/>
      <c r="K29" s="119">
        <v>76.599999999999994</v>
      </c>
      <c r="L29" s="141"/>
      <c r="M29" s="119">
        <v>76.400000000000006</v>
      </c>
      <c r="N29" s="119"/>
      <c r="O29" s="67"/>
      <c r="P29" s="341"/>
      <c r="Q29" s="69"/>
    </row>
    <row r="30" spans="1:17" ht="11.4" customHeight="1">
      <c r="A30" s="142"/>
      <c r="B30" s="143" t="s">
        <v>147</v>
      </c>
      <c r="C30" s="143"/>
      <c r="D30" s="144"/>
      <c r="E30" s="262">
        <v>-13.9</v>
      </c>
      <c r="F30" s="120"/>
      <c r="G30" s="119">
        <v>-13.2</v>
      </c>
      <c r="H30" s="144"/>
      <c r="I30" s="119">
        <v>-39.700000000000003</v>
      </c>
      <c r="J30" s="144"/>
      <c r="K30" s="119">
        <v>-39</v>
      </c>
      <c r="L30" s="144"/>
      <c r="M30" s="119">
        <v>-51.8</v>
      </c>
      <c r="N30" s="119"/>
      <c r="O30" s="67"/>
      <c r="P30" s="341"/>
      <c r="Q30" s="68"/>
    </row>
    <row r="31" spans="1:17" ht="11.4" customHeight="1">
      <c r="A31" s="142"/>
      <c r="B31" s="143" t="s">
        <v>221</v>
      </c>
      <c r="C31" s="143"/>
      <c r="D31" s="144"/>
      <c r="E31" s="262">
        <v>35</v>
      </c>
      <c r="F31" s="120"/>
      <c r="G31" s="119">
        <v>-25</v>
      </c>
      <c r="H31" s="144"/>
      <c r="I31" s="119">
        <v>45</v>
      </c>
      <c r="J31" s="144"/>
      <c r="K31" s="119">
        <v>10</v>
      </c>
      <c r="L31" s="144"/>
      <c r="M31" s="119">
        <v>0</v>
      </c>
      <c r="N31" s="119"/>
      <c r="O31" s="67"/>
      <c r="P31" s="341"/>
      <c r="Q31" s="68"/>
    </row>
    <row r="32" spans="1:17" ht="11.4" customHeight="1">
      <c r="A32" s="129"/>
      <c r="B32" s="143" t="s">
        <v>163</v>
      </c>
      <c r="C32" s="104"/>
      <c r="D32" s="141"/>
      <c r="E32" s="254">
        <v>0</v>
      </c>
      <c r="F32" s="134"/>
      <c r="G32" s="119">
        <v>0</v>
      </c>
      <c r="H32" s="141"/>
      <c r="I32" s="119">
        <v>0</v>
      </c>
      <c r="J32" s="141"/>
      <c r="K32" s="119">
        <v>35.4</v>
      </c>
      <c r="L32" s="141"/>
      <c r="M32" s="119">
        <v>35.4</v>
      </c>
      <c r="N32" s="119"/>
      <c r="O32" s="67"/>
      <c r="P32" s="341"/>
      <c r="Q32" s="72"/>
    </row>
    <row r="33" spans="1:22" ht="11.4" customHeight="1">
      <c r="A33" s="129"/>
      <c r="B33" s="143" t="s">
        <v>71</v>
      </c>
      <c r="C33" s="143"/>
      <c r="D33" s="141"/>
      <c r="E33" s="254">
        <v>-12.1</v>
      </c>
      <c r="F33" s="134"/>
      <c r="G33" s="119">
        <v>-9.4</v>
      </c>
      <c r="H33" s="141"/>
      <c r="I33" s="119">
        <v>-44</v>
      </c>
      <c r="J33" s="141"/>
      <c r="K33" s="119">
        <v>-34.1</v>
      </c>
      <c r="L33" s="141"/>
      <c r="M33" s="119">
        <v>-56.3</v>
      </c>
      <c r="N33" s="119"/>
      <c r="O33" s="67"/>
      <c r="P33" s="341"/>
      <c r="Q33" s="72"/>
    </row>
    <row r="34" spans="1:22" ht="11.4" customHeight="1">
      <c r="A34" s="136"/>
      <c r="B34" s="137" t="s">
        <v>85</v>
      </c>
      <c r="C34" s="137"/>
      <c r="D34" s="139"/>
      <c r="E34" s="256">
        <f>SUM(E29:E33)</f>
        <v>9.0000000000000018</v>
      </c>
      <c r="F34" s="167"/>
      <c r="G34" s="121">
        <f>SUM(G29:G33)</f>
        <v>-47.6</v>
      </c>
      <c r="H34" s="139"/>
      <c r="I34" s="121">
        <f>SUM(I29:I33)</f>
        <v>-38.700000000000003</v>
      </c>
      <c r="J34" s="139"/>
      <c r="K34" s="121">
        <f>SUM(K29:K33)</f>
        <v>48.9</v>
      </c>
      <c r="L34" s="139"/>
      <c r="M34" s="121">
        <f>SUM(M29:M33)</f>
        <v>3.7000000000000099</v>
      </c>
      <c r="N34" s="118"/>
      <c r="O34" s="68"/>
      <c r="P34" s="340"/>
      <c r="Q34" s="69"/>
    </row>
    <row r="35" spans="1:22" ht="11.4" customHeight="1">
      <c r="A35" s="142"/>
      <c r="B35" s="132" t="s">
        <v>148</v>
      </c>
      <c r="C35" s="142"/>
      <c r="D35" s="139"/>
      <c r="E35" s="119">
        <f>+E34+E28+E21</f>
        <v>19.986000000000004</v>
      </c>
      <c r="F35" s="133"/>
      <c r="G35" s="119">
        <f>+G34+G28+G21+0.1</f>
        <v>-29.100000000000016</v>
      </c>
      <c r="H35" s="139"/>
      <c r="I35" s="119">
        <f>+I34+I28+I21</f>
        <v>-2.8509999999999422</v>
      </c>
      <c r="J35" s="139"/>
      <c r="K35" s="119">
        <f>+K34+K28+K21+0.1</f>
        <v>-37.500000000000021</v>
      </c>
      <c r="L35" s="139"/>
      <c r="M35" s="119">
        <f>+M34+M28+M21+0.2</f>
        <v>-14.400000000000194</v>
      </c>
      <c r="N35" s="119"/>
      <c r="O35" s="67"/>
      <c r="P35" s="341"/>
      <c r="Q35" s="69"/>
    </row>
    <row r="36" spans="1:22" ht="11.4" customHeight="1">
      <c r="A36" s="142"/>
      <c r="B36" s="132" t="s">
        <v>70</v>
      </c>
      <c r="C36" s="142"/>
      <c r="D36" s="139"/>
      <c r="E36" s="119">
        <v>24.384</v>
      </c>
      <c r="F36" s="133"/>
      <c r="G36" s="119">
        <v>53.3</v>
      </c>
      <c r="H36" s="139"/>
      <c r="I36" s="119">
        <v>47.274000000000001</v>
      </c>
      <c r="J36" s="139"/>
      <c r="K36" s="119">
        <v>61.7</v>
      </c>
      <c r="L36" s="139"/>
      <c r="M36" s="119">
        <v>61.7</v>
      </c>
      <c r="N36" s="119"/>
      <c r="O36" s="67"/>
      <c r="P36" s="341"/>
      <c r="Q36" s="69"/>
    </row>
    <row r="37" spans="1:22" ht="11.4" customHeight="1" thickBot="1">
      <c r="A37" s="145" t="s">
        <v>69</v>
      </c>
      <c r="B37" s="145"/>
      <c r="C37" s="145"/>
      <c r="D37" s="139"/>
      <c r="E37" s="146">
        <f>SUM(E35:E36)</f>
        <v>44.370000000000005</v>
      </c>
      <c r="F37" s="147"/>
      <c r="G37" s="146">
        <f>SUM(G35:G36)</f>
        <v>24.199999999999982</v>
      </c>
      <c r="H37" s="139"/>
      <c r="I37" s="146">
        <f>SUM(I35:I36)</f>
        <v>44.423000000000059</v>
      </c>
      <c r="J37" s="139"/>
      <c r="K37" s="146">
        <f>SUM(K35:K36)</f>
        <v>24.199999999999982</v>
      </c>
      <c r="L37" s="139"/>
      <c r="M37" s="146">
        <f>SUM(M35:M36)</f>
        <v>47.299999999999812</v>
      </c>
      <c r="N37" s="118"/>
      <c r="O37" s="71"/>
      <c r="P37" s="343"/>
      <c r="Q37" s="77"/>
    </row>
    <row r="38" spans="1:22">
      <c r="A38" s="1"/>
      <c r="B38" s="2" t="s">
        <v>0</v>
      </c>
      <c r="C38" s="2"/>
      <c r="D38" s="2"/>
      <c r="E38" s="2"/>
      <c r="F38" s="2"/>
      <c r="G38" s="27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22">
      <c r="A39" s="3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2"/>
      <c r="Q39" s="56"/>
      <c r="R39" s="484"/>
    </row>
    <row r="40" spans="1:22">
      <c r="A40" s="35" t="s">
        <v>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22">
      <c r="A41" s="35"/>
      <c r="B41" s="35"/>
      <c r="C41" s="35" t="s">
        <v>99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T41" s="35"/>
      <c r="V41" s="35"/>
    </row>
    <row r="42" spans="1:22">
      <c r="A42" s="35"/>
      <c r="B42" s="35"/>
      <c r="C42" s="35"/>
      <c r="D42" s="35"/>
      <c r="E42" s="35"/>
      <c r="F42" s="35"/>
    </row>
    <row r="43" spans="1:22" ht="13.8">
      <c r="A43" s="35"/>
      <c r="B43" s="35"/>
      <c r="C43" s="132"/>
      <c r="D43" s="35"/>
      <c r="E43" s="35"/>
      <c r="F43" s="35"/>
    </row>
    <row r="44" spans="1:22">
      <c r="A44" s="35"/>
      <c r="B44" s="35"/>
      <c r="C44" s="35"/>
      <c r="D44" s="35"/>
      <c r="E44" s="35"/>
      <c r="F44" s="35"/>
    </row>
    <row r="45" spans="1:22">
      <c r="A45" s="35"/>
      <c r="B45" s="35"/>
      <c r="C45" s="35"/>
      <c r="D45" s="35"/>
      <c r="E45" s="35"/>
      <c r="F45" s="35"/>
    </row>
    <row r="46" spans="1:22">
      <c r="A46" s="35"/>
      <c r="B46" s="35"/>
      <c r="C46" s="35"/>
      <c r="D46" s="35"/>
      <c r="E46" s="35"/>
      <c r="F46" s="35"/>
    </row>
    <row r="47" spans="1:22">
      <c r="A47" s="35"/>
      <c r="B47" s="35"/>
      <c r="C47" s="35"/>
      <c r="D47" s="35"/>
      <c r="E47" s="35"/>
      <c r="F47" s="35"/>
    </row>
    <row r="48" spans="1:22">
      <c r="A48" s="35"/>
      <c r="B48" s="35"/>
      <c r="C48" s="35"/>
      <c r="D48" s="35"/>
      <c r="E48" s="35"/>
      <c r="F48" s="35"/>
    </row>
    <row r="49" spans="1:17">
      <c r="A49" s="35"/>
      <c r="B49" s="35"/>
      <c r="C49" s="35"/>
      <c r="D49" s="35"/>
      <c r="E49" s="35"/>
      <c r="F49" s="35"/>
    </row>
    <row r="50" spans="1:17">
      <c r="A50" s="35"/>
      <c r="B50" s="35"/>
      <c r="C50" s="35"/>
      <c r="D50" s="35"/>
      <c r="E50" s="35"/>
      <c r="F50" s="35"/>
    </row>
    <row r="51" spans="1:17">
      <c r="A51" s="35"/>
      <c r="B51" s="35"/>
      <c r="C51" s="35"/>
      <c r="D51" s="35"/>
      <c r="E51" s="35"/>
      <c r="F51" s="35"/>
    </row>
    <row r="52" spans="1:17">
      <c r="A52" s="35"/>
      <c r="B52" s="35"/>
      <c r="C52" s="35"/>
      <c r="D52" s="35"/>
      <c r="E52" s="35"/>
      <c r="F52" s="35"/>
    </row>
    <row r="53" spans="1:17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>
      <c r="P68" s="35"/>
    </row>
  </sheetData>
  <mergeCells count="5">
    <mergeCell ref="A2:M2"/>
    <mergeCell ref="E4:G4"/>
    <mergeCell ref="E5:G5"/>
    <mergeCell ref="I4:K4"/>
    <mergeCell ref="I5:K5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6" orientation="portrait" r:id="rId1"/>
  <headerFooter alignWithMargins="0"/>
  <colBreaks count="1" manualBreakCount="1">
    <brk id="15" min="1" max="38" man="1"/>
  </colBreaks>
  <ignoredErrors>
    <ignoredError sqref="I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Z45"/>
  <sheetViews>
    <sheetView showGridLines="0" topLeftCell="A2" zoomScale="110" zoomScaleNormal="110" workbookViewId="0">
      <selection activeCell="A2" sqref="A2:N2"/>
    </sheetView>
  </sheetViews>
  <sheetFormatPr defaultColWidth="9.109375" defaultRowHeight="13.2"/>
  <cols>
    <col min="1" max="1" width="2.6640625" style="37" customWidth="1"/>
    <col min="2" max="2" width="52.6640625" style="37" customWidth="1"/>
    <col min="3" max="3" width="1.6640625" style="37" customWidth="1"/>
    <col min="4" max="4" width="10.6640625" style="37" customWidth="1"/>
    <col min="5" max="5" width="1.6640625" style="37" customWidth="1"/>
    <col min="6" max="6" width="10.6640625" style="37" customWidth="1"/>
    <col min="7" max="7" width="1.6640625" style="37" customWidth="1"/>
    <col min="8" max="8" width="10.6640625" style="37" customWidth="1"/>
    <col min="9" max="9" width="1.6640625" style="37" customWidth="1"/>
    <col min="10" max="10" width="10.6640625" style="37" customWidth="1"/>
    <col min="11" max="11" width="1.6640625" style="37" customWidth="1"/>
    <col min="12" max="12" width="10.6640625" style="37" customWidth="1"/>
    <col min="13" max="13" width="1.6640625" style="37" customWidth="1"/>
    <col min="14" max="14" width="10.6640625" style="37" customWidth="1"/>
    <col min="15" max="15" width="1.6640625" style="37" customWidth="1"/>
    <col min="16" max="16" width="11.6640625" style="37" customWidth="1"/>
    <col min="17" max="17" width="101.33203125" style="82" customWidth="1"/>
    <col min="18" max="18" width="15.5546875" style="37" bestFit="1" customWidth="1"/>
    <col min="19" max="19" width="9.109375" style="37"/>
    <col min="20" max="20" width="11.109375" style="37" bestFit="1" customWidth="1"/>
    <col min="21" max="16384" width="9.109375" style="37"/>
  </cols>
  <sheetData>
    <row r="2" spans="1:26" s="1" customFormat="1" ht="18">
      <c r="A2" s="487" t="s">
        <v>106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76"/>
      <c r="P2" s="76"/>
      <c r="Q2" s="76"/>
      <c r="R2" s="9"/>
      <c r="S2" s="83"/>
      <c r="T2" s="8"/>
      <c r="U2" s="8"/>
      <c r="V2" s="8"/>
      <c r="W2" s="92"/>
      <c r="X2" s="8"/>
      <c r="Y2" s="8"/>
      <c r="Z2" s="8"/>
    </row>
    <row r="3" spans="1:26" s="1" customFormat="1" ht="11.25" customHeight="1" thickBot="1">
      <c r="A3" s="148"/>
      <c r="B3" s="148"/>
      <c r="C3" s="148"/>
      <c r="D3" s="148"/>
      <c r="E3" s="148"/>
      <c r="F3" s="162"/>
      <c r="G3" s="162"/>
      <c r="H3" s="163"/>
      <c r="I3" s="163"/>
      <c r="J3" s="163"/>
      <c r="K3" s="245"/>
      <c r="L3" s="245"/>
      <c r="M3" s="246"/>
      <c r="N3" s="246"/>
      <c r="O3" s="58"/>
      <c r="P3" s="58"/>
      <c r="Q3" s="58"/>
      <c r="R3" s="18"/>
      <c r="S3" s="85"/>
      <c r="T3" s="8"/>
      <c r="U3" s="8"/>
      <c r="V3" s="8"/>
      <c r="W3" s="92"/>
      <c r="X3" s="8"/>
      <c r="Y3" s="8"/>
      <c r="Z3" s="8"/>
    </row>
    <row r="4" spans="1:26" ht="18">
      <c r="A4" s="411" t="s">
        <v>297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0"/>
      <c r="Q4" s="37"/>
    </row>
    <row r="5" spans="1:26" ht="11.4" customHeight="1">
      <c r="A5" s="403" t="s">
        <v>0</v>
      </c>
      <c r="B5" s="403"/>
      <c r="C5" s="403"/>
      <c r="D5" s="493" t="s">
        <v>76</v>
      </c>
      <c r="E5" s="493"/>
      <c r="F5" s="493"/>
      <c r="G5" s="493"/>
      <c r="H5" s="493"/>
      <c r="I5" s="493"/>
      <c r="J5" s="493"/>
      <c r="K5" s="493"/>
      <c r="L5" s="493"/>
      <c r="M5" s="108"/>
      <c r="N5" s="108"/>
      <c r="O5" s="403"/>
      <c r="P5" s="45"/>
      <c r="Q5" s="37"/>
    </row>
    <row r="6" spans="1:26" ht="11.4" customHeight="1">
      <c r="A6" s="44"/>
      <c r="B6" s="44"/>
      <c r="C6" s="43"/>
      <c r="D6" s="404" t="s">
        <v>215</v>
      </c>
      <c r="E6" s="404"/>
      <c r="F6" s="201" t="s">
        <v>53</v>
      </c>
      <c r="G6" s="201"/>
      <c r="H6" s="404" t="s">
        <v>52</v>
      </c>
      <c r="I6" s="108"/>
      <c r="J6" s="404"/>
      <c r="K6" s="404" t="s">
        <v>0</v>
      </c>
      <c r="L6" s="201" t="s">
        <v>104</v>
      </c>
      <c r="M6" s="201"/>
      <c r="N6" s="201"/>
      <c r="O6" s="405"/>
      <c r="P6" s="54"/>
      <c r="Q6" s="35"/>
      <c r="R6" s="35"/>
      <c r="S6" s="35"/>
      <c r="V6" s="35"/>
    </row>
    <row r="7" spans="1:26" ht="11.4" customHeight="1">
      <c r="A7" s="44"/>
      <c r="B7" s="44"/>
      <c r="C7" s="43"/>
      <c r="D7" s="406" t="s">
        <v>45</v>
      </c>
      <c r="E7" s="406"/>
      <c r="F7" s="201" t="s">
        <v>50</v>
      </c>
      <c r="G7" s="201"/>
      <c r="H7" s="404" t="s">
        <v>49</v>
      </c>
      <c r="I7" s="108"/>
      <c r="J7" s="404" t="s">
        <v>51</v>
      </c>
      <c r="K7" s="404" t="s">
        <v>0</v>
      </c>
      <c r="L7" s="201" t="s">
        <v>267</v>
      </c>
      <c r="M7" s="201"/>
      <c r="N7" s="201" t="s">
        <v>47</v>
      </c>
      <c r="O7" s="405"/>
      <c r="P7" s="53"/>
      <c r="Q7" s="35"/>
      <c r="R7" s="35"/>
      <c r="S7" s="48"/>
      <c r="V7" s="35"/>
    </row>
    <row r="8" spans="1:26" ht="11.4" customHeight="1">
      <c r="A8" s="107" t="s">
        <v>92</v>
      </c>
      <c r="B8" s="50"/>
      <c r="C8" s="43"/>
      <c r="D8" s="407" t="s">
        <v>46</v>
      </c>
      <c r="E8" s="408"/>
      <c r="F8" s="407" t="s">
        <v>46</v>
      </c>
      <c r="G8" s="409"/>
      <c r="H8" s="407" t="s">
        <v>45</v>
      </c>
      <c r="I8" s="409"/>
      <c r="J8" s="389" t="s">
        <v>48</v>
      </c>
      <c r="K8" s="408" t="s">
        <v>0</v>
      </c>
      <c r="L8" s="407" t="s">
        <v>268</v>
      </c>
      <c r="M8" s="409"/>
      <c r="N8" s="407" t="s">
        <v>44</v>
      </c>
      <c r="O8" s="410"/>
      <c r="P8" s="52"/>
      <c r="Q8"/>
      <c r="R8"/>
      <c r="S8" s="48"/>
      <c r="T8" s="35"/>
      <c r="U8" s="35"/>
      <c r="V8" s="35"/>
    </row>
    <row r="9" spans="1:26" s="49" customFormat="1" ht="15" customHeight="1">
      <c r="A9" s="102" t="s">
        <v>202</v>
      </c>
      <c r="B9" s="102"/>
      <c r="C9" s="41"/>
      <c r="D9" s="117">
        <v>133.69999999999999</v>
      </c>
      <c r="E9" s="117">
        <v>0</v>
      </c>
      <c r="F9" s="117">
        <v>-0.8</v>
      </c>
      <c r="G9" s="117">
        <v>0</v>
      </c>
      <c r="H9" s="117">
        <v>816.3</v>
      </c>
      <c r="I9" s="117">
        <v>0</v>
      </c>
      <c r="J9" s="117">
        <v>418.2</v>
      </c>
      <c r="K9" s="117">
        <v>0</v>
      </c>
      <c r="L9" s="117">
        <v>-8</v>
      </c>
      <c r="M9" s="117"/>
      <c r="N9" s="118">
        <f>SUM(D9:L9)</f>
        <v>1359.3999999999999</v>
      </c>
      <c r="O9" s="89"/>
      <c r="P9" s="71"/>
      <c r="Q9"/>
      <c r="R9"/>
      <c r="S9" s="329"/>
      <c r="T9" s="41"/>
      <c r="U9" s="41"/>
      <c r="V9" s="41"/>
    </row>
    <row r="10" spans="1:26" s="49" customFormat="1" ht="15" customHeight="1">
      <c r="A10" s="102"/>
      <c r="B10" s="104" t="s">
        <v>269</v>
      </c>
      <c r="C10" s="41"/>
      <c r="D10" s="119">
        <v>0</v>
      </c>
      <c r="E10" s="119"/>
      <c r="F10" s="119">
        <v>0</v>
      </c>
      <c r="G10" s="119"/>
      <c r="H10" s="119">
        <v>0</v>
      </c>
      <c r="I10" s="119"/>
      <c r="J10" s="119">
        <f>+'IS &amp; OCI'!L24</f>
        <v>-328.6</v>
      </c>
      <c r="K10" s="119"/>
      <c r="L10" s="119">
        <v>0</v>
      </c>
      <c r="M10" s="119"/>
      <c r="N10" s="119">
        <f>SUM(D10:L10)</f>
        <v>-328.6</v>
      </c>
      <c r="O10" s="89"/>
      <c r="P10" s="71"/>
      <c r="Q10"/>
      <c r="R10"/>
      <c r="S10" s="329"/>
      <c r="T10" s="41"/>
      <c r="U10" s="41"/>
      <c r="V10" s="41"/>
    </row>
    <row r="11" spans="1:26" s="42" customFormat="1" ht="11.4" customHeight="1">
      <c r="A11" s="103"/>
      <c r="B11" s="104" t="s">
        <v>270</v>
      </c>
      <c r="C11" s="43"/>
      <c r="D11" s="119">
        <v>0</v>
      </c>
      <c r="E11" s="119"/>
      <c r="F11" s="119">
        <v>0</v>
      </c>
      <c r="G11" s="119"/>
      <c r="H11" s="119">
        <v>0</v>
      </c>
      <c r="I11" s="119"/>
      <c r="J11" s="119">
        <f>+Notes!L279</f>
        <v>2.5999999999999996</v>
      </c>
      <c r="K11" s="119"/>
      <c r="L11" s="119">
        <f>+Notes!L284</f>
        <v>4.5</v>
      </c>
      <c r="M11" s="119"/>
      <c r="N11" s="119">
        <f>SUM(D11:L11)</f>
        <v>7.1</v>
      </c>
      <c r="O11" s="87"/>
      <c r="P11" s="68"/>
      <c r="Q11"/>
      <c r="R11"/>
      <c r="S11" s="119"/>
      <c r="T11" s="119"/>
      <c r="U11" s="44"/>
      <c r="V11" s="44"/>
    </row>
    <row r="12" spans="1:26" s="42" customFormat="1" ht="11.4" customHeight="1">
      <c r="A12" s="103"/>
      <c r="B12" s="104" t="s">
        <v>217</v>
      </c>
      <c r="C12" s="43"/>
      <c r="D12" s="119">
        <v>4.8</v>
      </c>
      <c r="E12" s="119"/>
      <c r="F12" s="119">
        <v>0</v>
      </c>
      <c r="G12" s="119"/>
      <c r="H12" s="119">
        <v>30.6</v>
      </c>
      <c r="I12" s="119"/>
      <c r="J12" s="119">
        <v>0</v>
      </c>
      <c r="K12" s="119">
        <v>0</v>
      </c>
      <c r="L12" s="119">
        <v>0</v>
      </c>
      <c r="M12" s="119"/>
      <c r="N12" s="119">
        <f>SUM(D12:L12)</f>
        <v>35.4</v>
      </c>
      <c r="O12" s="87"/>
      <c r="P12" s="68"/>
      <c r="Q12"/>
      <c r="R12"/>
      <c r="S12" s="101"/>
      <c r="T12" s="44"/>
      <c r="U12" s="44"/>
      <c r="V12" s="44"/>
    </row>
    <row r="13" spans="1:26" s="42" customFormat="1" ht="11.4" customHeight="1">
      <c r="A13" s="103"/>
      <c r="B13" s="104" t="s">
        <v>214</v>
      </c>
      <c r="C13" s="43"/>
      <c r="D13" s="119">
        <v>0</v>
      </c>
      <c r="E13" s="119"/>
      <c r="F13" s="119">
        <v>0.8</v>
      </c>
      <c r="G13" s="119"/>
      <c r="H13" s="119">
        <v>3.8</v>
      </c>
      <c r="I13" s="119" t="s">
        <v>0</v>
      </c>
      <c r="J13" s="119">
        <v>-0.8</v>
      </c>
      <c r="K13" s="119"/>
      <c r="L13" s="119">
        <v>0</v>
      </c>
      <c r="M13" s="119"/>
      <c r="N13" s="119">
        <f>SUM(D13:L13)</f>
        <v>3.8</v>
      </c>
      <c r="O13" s="87"/>
      <c r="P13" s="68"/>
      <c r="Q13"/>
      <c r="R13"/>
      <c r="S13" s="101"/>
      <c r="T13" s="44"/>
      <c r="U13" s="44"/>
      <c r="V13" s="44"/>
    </row>
    <row r="14" spans="1:26" s="49" customFormat="1" ht="16.5" customHeight="1">
      <c r="A14" s="106" t="s">
        <v>298</v>
      </c>
      <c r="B14" s="106"/>
      <c r="C14" s="102"/>
      <c r="D14" s="121">
        <f t="shared" ref="D14:N14" si="0">SUM(D9:D13)</f>
        <v>138.5</v>
      </c>
      <c r="E14" s="121">
        <f t="shared" si="0"/>
        <v>0</v>
      </c>
      <c r="F14" s="121">
        <f t="shared" si="0"/>
        <v>0</v>
      </c>
      <c r="G14" s="121">
        <f t="shared" si="0"/>
        <v>0</v>
      </c>
      <c r="H14" s="121">
        <f t="shared" si="0"/>
        <v>850.69999999999993</v>
      </c>
      <c r="I14" s="121">
        <f t="shared" si="0"/>
        <v>0</v>
      </c>
      <c r="J14" s="121">
        <f t="shared" si="0"/>
        <v>91.399999999999963</v>
      </c>
      <c r="K14" s="121">
        <f t="shared" si="0"/>
        <v>0</v>
      </c>
      <c r="L14" s="121">
        <f t="shared" si="0"/>
        <v>-3.5</v>
      </c>
      <c r="M14" s="121">
        <f t="shared" si="0"/>
        <v>0</v>
      </c>
      <c r="N14" s="121">
        <f t="shared" si="0"/>
        <v>1077.0999999999997</v>
      </c>
      <c r="O14" s="71"/>
      <c r="P14" s="70"/>
      <c r="Q14"/>
      <c r="R14"/>
      <c r="S14" s="41"/>
      <c r="T14" s="41"/>
      <c r="U14" s="41"/>
      <c r="V14" s="41"/>
      <c r="W14" s="401"/>
    </row>
    <row r="15" spans="1:26" s="49" customFormat="1" ht="17.25" customHeight="1">
      <c r="A15" s="102"/>
      <c r="B15" s="102"/>
      <c r="C15" s="102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71"/>
      <c r="P15" s="70"/>
      <c r="Q15"/>
      <c r="R15"/>
      <c r="S15" s="41"/>
      <c r="T15" s="41"/>
      <c r="U15" s="41"/>
      <c r="V15" s="41"/>
      <c r="W15" s="401"/>
    </row>
    <row r="16" spans="1:26" s="49" customFormat="1" ht="11.4" customHeight="1">
      <c r="A16" s="411" t="s">
        <v>283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71"/>
      <c r="P16" s="70"/>
      <c r="Q16"/>
      <c r="R16"/>
      <c r="S16" s="41"/>
      <c r="T16" s="41"/>
      <c r="U16" s="41"/>
      <c r="V16" s="41"/>
      <c r="W16" s="401"/>
    </row>
    <row r="17" spans="1:23" s="49" customFormat="1" ht="11.4" customHeight="1">
      <c r="A17" s="403" t="s">
        <v>0</v>
      </c>
      <c r="B17" s="403"/>
      <c r="C17" s="403"/>
      <c r="D17" s="493" t="s">
        <v>76</v>
      </c>
      <c r="E17" s="493"/>
      <c r="F17" s="493"/>
      <c r="G17" s="493"/>
      <c r="H17" s="493"/>
      <c r="I17" s="493"/>
      <c r="J17" s="493"/>
      <c r="K17" s="493"/>
      <c r="L17" s="493"/>
      <c r="M17" s="108"/>
      <c r="N17" s="108"/>
      <c r="O17" s="71"/>
      <c r="P17" s="70"/>
      <c r="Q17"/>
      <c r="R17"/>
      <c r="S17" s="41"/>
      <c r="T17" s="41"/>
      <c r="U17" s="41"/>
      <c r="V17" s="41"/>
      <c r="W17" s="401"/>
    </row>
    <row r="18" spans="1:23" s="49" customFormat="1" ht="11.4" customHeight="1">
      <c r="A18" s="44"/>
      <c r="B18" s="44"/>
      <c r="C18" s="43"/>
      <c r="D18" s="404" t="s">
        <v>215</v>
      </c>
      <c r="E18" s="404"/>
      <c r="F18" s="201" t="s">
        <v>53</v>
      </c>
      <c r="G18" s="201"/>
      <c r="H18" s="404" t="s">
        <v>52</v>
      </c>
      <c r="I18" s="108"/>
      <c r="J18" s="404"/>
      <c r="K18" s="404" t="s">
        <v>0</v>
      </c>
      <c r="L18" s="201" t="s">
        <v>104</v>
      </c>
      <c r="M18" s="201"/>
      <c r="N18" s="201"/>
      <c r="O18" s="71"/>
      <c r="P18" s="70"/>
      <c r="Q18"/>
      <c r="R18"/>
      <c r="S18" s="41"/>
      <c r="T18" s="41"/>
      <c r="U18" s="41"/>
      <c r="V18" s="41"/>
      <c r="W18" s="401"/>
    </row>
    <row r="19" spans="1:23" s="49" customFormat="1" ht="11.4" customHeight="1">
      <c r="A19" s="44"/>
      <c r="B19" s="44"/>
      <c r="C19" s="43"/>
      <c r="D19" s="406" t="s">
        <v>45</v>
      </c>
      <c r="E19" s="406"/>
      <c r="F19" s="201" t="s">
        <v>50</v>
      </c>
      <c r="G19" s="201"/>
      <c r="H19" s="404" t="s">
        <v>49</v>
      </c>
      <c r="I19" s="108"/>
      <c r="J19" s="404" t="s">
        <v>51</v>
      </c>
      <c r="K19" s="404" t="s">
        <v>0</v>
      </c>
      <c r="L19" s="201" t="s">
        <v>267</v>
      </c>
      <c r="M19" s="201"/>
      <c r="N19" s="201" t="s">
        <v>47</v>
      </c>
      <c r="O19" s="71"/>
      <c r="P19" s="70"/>
      <c r="Q19"/>
      <c r="R19"/>
      <c r="S19" s="41"/>
      <c r="T19" s="41"/>
      <c r="U19" s="41"/>
      <c r="V19" s="41"/>
      <c r="W19" s="401"/>
    </row>
    <row r="20" spans="1:23" s="49" customFormat="1" ht="11.4" customHeight="1">
      <c r="A20" s="107" t="s">
        <v>92</v>
      </c>
      <c r="B20" s="50"/>
      <c r="C20" s="43"/>
      <c r="D20" s="407" t="s">
        <v>46</v>
      </c>
      <c r="E20" s="408"/>
      <c r="F20" s="407" t="s">
        <v>46</v>
      </c>
      <c r="G20" s="409"/>
      <c r="H20" s="407" t="s">
        <v>45</v>
      </c>
      <c r="I20" s="409"/>
      <c r="J20" s="431" t="s">
        <v>48</v>
      </c>
      <c r="K20" s="408" t="s">
        <v>0</v>
      </c>
      <c r="L20" s="407" t="s">
        <v>268</v>
      </c>
      <c r="M20" s="409"/>
      <c r="N20" s="407" t="s">
        <v>44</v>
      </c>
      <c r="O20" s="71"/>
      <c r="P20" s="70"/>
      <c r="Q20"/>
      <c r="R20"/>
      <c r="S20" s="41"/>
      <c r="T20" s="41"/>
      <c r="U20" s="41"/>
      <c r="V20" s="41"/>
      <c r="W20" s="401"/>
    </row>
    <row r="21" spans="1:23" s="49" customFormat="1" ht="11.4" customHeight="1">
      <c r="A21" s="102" t="s">
        <v>202</v>
      </c>
      <c r="B21" s="102"/>
      <c r="C21" s="41"/>
      <c r="D21" s="117">
        <v>133.69999999999999</v>
      </c>
      <c r="E21" s="117">
        <v>0</v>
      </c>
      <c r="F21" s="117">
        <v>-0.8</v>
      </c>
      <c r="G21" s="117">
        <v>0</v>
      </c>
      <c r="H21" s="117">
        <v>816.3</v>
      </c>
      <c r="I21" s="117">
        <v>0</v>
      </c>
      <c r="J21" s="117">
        <v>418.2</v>
      </c>
      <c r="K21" s="117">
        <v>0</v>
      </c>
      <c r="L21" s="117">
        <v>-8</v>
      </c>
      <c r="M21" s="117"/>
      <c r="N21" s="118">
        <f>SUM(D21:L21)</f>
        <v>1359.3999999999999</v>
      </c>
      <c r="O21" s="71"/>
      <c r="P21" s="70"/>
      <c r="Q21"/>
      <c r="R21"/>
      <c r="S21" s="41"/>
      <c r="T21" s="41"/>
      <c r="U21" s="41"/>
      <c r="V21" s="41"/>
      <c r="W21" s="401"/>
    </row>
    <row r="22" spans="1:23" s="49" customFormat="1" ht="11.4" customHeight="1">
      <c r="A22" s="102"/>
      <c r="B22" s="104" t="s">
        <v>269</v>
      </c>
      <c r="C22" s="41"/>
      <c r="D22" s="117">
        <v>0</v>
      </c>
      <c r="E22" s="117"/>
      <c r="F22" s="117">
        <v>0</v>
      </c>
      <c r="G22" s="117"/>
      <c r="H22" s="117">
        <v>0</v>
      </c>
      <c r="I22" s="117"/>
      <c r="J22" s="119">
        <v>-523.4</v>
      </c>
      <c r="K22" s="117"/>
      <c r="L22" s="117">
        <v>0</v>
      </c>
      <c r="M22" s="117"/>
      <c r="N22" s="120">
        <f>SUM(D22:L22)</f>
        <v>-523.4</v>
      </c>
      <c r="O22" s="71"/>
      <c r="P22" s="70"/>
      <c r="Q22"/>
      <c r="R22"/>
      <c r="S22" s="41"/>
      <c r="T22" s="41"/>
      <c r="U22" s="41"/>
      <c r="V22" s="41"/>
      <c r="W22" s="401"/>
    </row>
    <row r="23" spans="1:23" s="49" customFormat="1" ht="11.4" customHeight="1">
      <c r="A23" s="103"/>
      <c r="B23" s="104" t="s">
        <v>270</v>
      </c>
      <c r="C23" s="43"/>
      <c r="D23" s="119">
        <v>0</v>
      </c>
      <c r="E23" s="119"/>
      <c r="F23" s="119">
        <v>0</v>
      </c>
      <c r="G23" s="119"/>
      <c r="H23" s="119">
        <v>0</v>
      </c>
      <c r="I23" s="119"/>
      <c r="J23" s="119">
        <v>0.4</v>
      </c>
      <c r="K23" s="119"/>
      <c r="L23" s="119">
        <v>3.2</v>
      </c>
      <c r="M23" s="119"/>
      <c r="N23" s="120">
        <f>SUM(D23:L23)</f>
        <v>3.6</v>
      </c>
      <c r="O23" s="71"/>
      <c r="P23" s="70"/>
      <c r="Q23"/>
      <c r="R23"/>
      <c r="S23" s="41"/>
      <c r="T23" s="41"/>
      <c r="U23" s="41"/>
      <c r="V23" s="41"/>
      <c r="W23" s="401"/>
    </row>
    <row r="24" spans="1:23" s="49" customFormat="1" ht="11.4" customHeight="1">
      <c r="A24" s="103"/>
      <c r="B24" s="104" t="s">
        <v>217</v>
      </c>
      <c r="C24" s="43"/>
      <c r="D24" s="119">
        <v>4.8</v>
      </c>
      <c r="E24" s="119">
        <v>0</v>
      </c>
      <c r="F24" s="119">
        <v>0</v>
      </c>
      <c r="G24" s="119"/>
      <c r="H24" s="119">
        <v>30.6</v>
      </c>
      <c r="I24" s="119"/>
      <c r="J24" s="119">
        <v>0</v>
      </c>
      <c r="K24" s="119"/>
      <c r="L24" s="119">
        <v>0</v>
      </c>
      <c r="M24" s="119"/>
      <c r="N24" s="120">
        <f>SUM(D24:L24)</f>
        <v>35.4</v>
      </c>
      <c r="O24" s="71"/>
      <c r="P24" s="70"/>
      <c r="Q24"/>
      <c r="R24"/>
      <c r="S24" s="41"/>
      <c r="T24" s="41"/>
      <c r="U24" s="41"/>
      <c r="V24" s="41"/>
      <c r="W24" s="401"/>
    </row>
    <row r="25" spans="1:23" s="49" customFormat="1" ht="11.4" customHeight="1">
      <c r="A25" s="103"/>
      <c r="B25" s="104" t="s">
        <v>214</v>
      </c>
      <c r="C25" s="43"/>
      <c r="D25" s="119">
        <v>0</v>
      </c>
      <c r="E25" s="119"/>
      <c r="F25" s="119">
        <v>0.8</v>
      </c>
      <c r="G25" s="119"/>
      <c r="H25" s="119">
        <v>4.5</v>
      </c>
      <c r="I25" s="119"/>
      <c r="J25" s="119">
        <v>-0.8</v>
      </c>
      <c r="K25" s="119"/>
      <c r="L25" s="119">
        <v>0</v>
      </c>
      <c r="M25" s="119"/>
      <c r="N25" s="120">
        <f>SUM(D25:L25)</f>
        <v>4.5</v>
      </c>
      <c r="O25" s="71"/>
      <c r="P25" s="70"/>
      <c r="Q25"/>
      <c r="R25"/>
      <c r="S25" s="41"/>
      <c r="T25" s="41"/>
      <c r="U25" s="41"/>
      <c r="V25" s="41"/>
      <c r="W25" s="401"/>
    </row>
    <row r="26" spans="1:23" s="49" customFormat="1" ht="11.4" customHeight="1">
      <c r="A26" s="106" t="s">
        <v>284</v>
      </c>
      <c r="B26" s="106"/>
      <c r="C26" s="102"/>
      <c r="D26" s="121">
        <f t="shared" ref="D26:N26" si="1">SUM(D21:D25)</f>
        <v>138.5</v>
      </c>
      <c r="E26" s="121">
        <f t="shared" si="1"/>
        <v>0</v>
      </c>
      <c r="F26" s="121">
        <f t="shared" si="1"/>
        <v>0</v>
      </c>
      <c r="G26" s="121">
        <f t="shared" si="1"/>
        <v>0</v>
      </c>
      <c r="H26" s="121">
        <f t="shared" si="1"/>
        <v>851.4</v>
      </c>
      <c r="I26" s="121">
        <f t="shared" si="1"/>
        <v>0</v>
      </c>
      <c r="J26" s="121">
        <f t="shared" si="1"/>
        <v>-105.59999999999998</v>
      </c>
      <c r="K26" s="121">
        <f t="shared" si="1"/>
        <v>0</v>
      </c>
      <c r="L26" s="121">
        <f t="shared" si="1"/>
        <v>-4.8</v>
      </c>
      <c r="M26" s="121">
        <f t="shared" si="1"/>
        <v>0</v>
      </c>
      <c r="N26" s="121">
        <f t="shared" si="1"/>
        <v>879.49999999999989</v>
      </c>
      <c r="O26" s="71"/>
      <c r="P26" s="70"/>
      <c r="Q26"/>
      <c r="R26"/>
      <c r="S26" s="41"/>
      <c r="T26" s="41"/>
      <c r="U26" s="41"/>
      <c r="V26" s="41"/>
      <c r="W26" s="401"/>
    </row>
    <row r="27" spans="1:23" s="49" customFormat="1" ht="16.5" customHeight="1">
      <c r="A27" s="102"/>
      <c r="B27" s="102"/>
      <c r="C27" s="102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71"/>
      <c r="P27" s="70"/>
      <c r="Q27"/>
      <c r="R27"/>
      <c r="S27" s="41"/>
      <c r="T27" s="41"/>
      <c r="U27" s="41"/>
      <c r="V27" s="41"/>
    </row>
    <row r="28" spans="1:23" s="49" customFormat="1" ht="11.4" customHeight="1">
      <c r="A28" s="269" t="s">
        <v>296</v>
      </c>
      <c r="B28" s="41"/>
      <c r="C28" s="4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/>
      <c r="R28"/>
      <c r="S28" s="41"/>
      <c r="T28" s="41"/>
      <c r="U28" s="41"/>
      <c r="V28" s="41"/>
    </row>
    <row r="29" spans="1:23" ht="11.4" customHeight="1">
      <c r="A29" s="45" t="s">
        <v>0</v>
      </c>
      <c r="B29" s="45"/>
      <c r="C29" s="45"/>
      <c r="D29" s="493" t="s">
        <v>76</v>
      </c>
      <c r="E29" s="493"/>
      <c r="F29" s="493"/>
      <c r="G29" s="493"/>
      <c r="H29" s="493"/>
      <c r="I29" s="493"/>
      <c r="J29" s="493"/>
      <c r="K29" s="493"/>
      <c r="L29" s="493"/>
      <c r="M29" s="108"/>
      <c r="N29" s="108"/>
      <c r="O29" s="45"/>
      <c r="P29" s="45"/>
      <c r="Q29"/>
      <c r="R29"/>
    </row>
    <row r="30" spans="1:23" ht="11.4" customHeight="1">
      <c r="A30" s="35"/>
      <c r="B30" s="35"/>
      <c r="C30" s="36"/>
      <c r="D30" s="109" t="s">
        <v>215</v>
      </c>
      <c r="E30" s="109"/>
      <c r="F30" s="110" t="s">
        <v>53</v>
      </c>
      <c r="G30" s="110"/>
      <c r="H30" s="109" t="s">
        <v>52</v>
      </c>
      <c r="I30" s="111"/>
      <c r="J30" s="109"/>
      <c r="K30" s="109" t="s">
        <v>0</v>
      </c>
      <c r="L30" s="110" t="s">
        <v>104</v>
      </c>
      <c r="M30" s="110"/>
      <c r="N30" s="110"/>
      <c r="O30" s="53"/>
      <c r="P30" s="54"/>
      <c r="Q30"/>
      <c r="R30"/>
      <c r="S30" s="35"/>
      <c r="V30" s="35"/>
    </row>
    <row r="31" spans="1:23" ht="11.4" customHeight="1">
      <c r="A31" s="35"/>
      <c r="B31" s="35"/>
      <c r="C31" s="36"/>
      <c r="D31" s="112" t="s">
        <v>45</v>
      </c>
      <c r="E31" s="112"/>
      <c r="F31" s="110" t="s">
        <v>50</v>
      </c>
      <c r="G31" s="110"/>
      <c r="H31" s="109" t="s">
        <v>49</v>
      </c>
      <c r="I31" s="111"/>
      <c r="J31" s="109" t="s">
        <v>51</v>
      </c>
      <c r="K31" s="109" t="s">
        <v>0</v>
      </c>
      <c r="L31" s="110" t="s">
        <v>267</v>
      </c>
      <c r="M31" s="110"/>
      <c r="N31" s="110" t="s">
        <v>47</v>
      </c>
      <c r="O31" s="53"/>
      <c r="P31" s="53"/>
      <c r="Q31"/>
      <c r="R31"/>
      <c r="S31" s="93"/>
      <c r="V31" s="35"/>
    </row>
    <row r="32" spans="1:23" ht="11.4" customHeight="1">
      <c r="A32" s="107" t="s">
        <v>92</v>
      </c>
      <c r="B32" s="50"/>
      <c r="C32" s="36"/>
      <c r="D32" s="113" t="s">
        <v>46</v>
      </c>
      <c r="E32" s="114"/>
      <c r="F32" s="113" t="s">
        <v>46</v>
      </c>
      <c r="G32" s="115"/>
      <c r="H32" s="113" t="s">
        <v>45</v>
      </c>
      <c r="I32" s="115"/>
      <c r="J32" s="116" t="s">
        <v>48</v>
      </c>
      <c r="K32" s="114" t="s">
        <v>0</v>
      </c>
      <c r="L32" s="113" t="s">
        <v>268</v>
      </c>
      <c r="M32" s="115"/>
      <c r="N32" s="113" t="s">
        <v>44</v>
      </c>
      <c r="O32" s="51"/>
      <c r="P32" s="52"/>
      <c r="Q32"/>
      <c r="R32"/>
      <c r="S32" s="93"/>
      <c r="T32" s="35"/>
      <c r="U32" s="35"/>
      <c r="V32" s="35"/>
    </row>
    <row r="33" spans="1:22" s="49" customFormat="1" ht="14.25" customHeight="1">
      <c r="A33" s="102" t="s">
        <v>223</v>
      </c>
      <c r="B33" s="102"/>
      <c r="C33" s="102"/>
      <c r="D33" s="117">
        <v>138.5</v>
      </c>
      <c r="E33" s="117">
        <v>0</v>
      </c>
      <c r="F33" s="117">
        <v>0</v>
      </c>
      <c r="G33" s="117">
        <v>0</v>
      </c>
      <c r="H33" s="117">
        <v>851.4</v>
      </c>
      <c r="I33" s="117">
        <v>0</v>
      </c>
      <c r="J33" s="117">
        <v>-105.6</v>
      </c>
      <c r="K33" s="117">
        <v>0</v>
      </c>
      <c r="L33" s="117">
        <v>-4.8</v>
      </c>
      <c r="M33" s="118"/>
      <c r="N33" s="118">
        <f>SUM(D33:L33)</f>
        <v>879.5</v>
      </c>
      <c r="O33" s="71"/>
      <c r="P33" s="70"/>
      <c r="Q33"/>
      <c r="R33"/>
      <c r="S33" s="70"/>
      <c r="T33" s="41"/>
      <c r="U33" s="41"/>
      <c r="V33" s="41"/>
    </row>
    <row r="34" spans="1:22" s="42" customFormat="1" ht="11.4" customHeight="1">
      <c r="A34" s="103"/>
      <c r="B34" s="104" t="s">
        <v>269</v>
      </c>
      <c r="C34" s="103"/>
      <c r="D34" s="120">
        <v>0</v>
      </c>
      <c r="E34" s="120"/>
      <c r="F34" s="120">
        <v>0</v>
      </c>
      <c r="G34" s="120"/>
      <c r="H34" s="120">
        <v>0</v>
      </c>
      <c r="I34" s="120"/>
      <c r="J34" s="120">
        <f>+'IS &amp; OCI'!J24</f>
        <v>-64.434993999999946</v>
      </c>
      <c r="K34" s="120"/>
      <c r="L34" s="120"/>
      <c r="M34" s="120"/>
      <c r="N34" s="120">
        <f>SUM(D34:L34)</f>
        <v>-64.434993999999946</v>
      </c>
      <c r="O34" s="68"/>
      <c r="P34" s="68"/>
      <c r="Q34"/>
      <c r="R34" s="68"/>
      <c r="S34" s="68"/>
      <c r="T34" s="44"/>
      <c r="U34" s="44"/>
      <c r="V34" s="44"/>
    </row>
    <row r="35" spans="1:22" s="42" customFormat="1" ht="11.4" customHeight="1">
      <c r="A35" s="103"/>
      <c r="B35" s="104" t="s">
        <v>270</v>
      </c>
      <c r="C35" s="103"/>
      <c r="D35" s="120">
        <v>0</v>
      </c>
      <c r="E35" s="120"/>
      <c r="F35" s="120">
        <v>0</v>
      </c>
      <c r="G35" s="120"/>
      <c r="H35" s="120">
        <v>0</v>
      </c>
      <c r="I35" s="120"/>
      <c r="J35" s="120">
        <f>+'IS &amp; OCI'!J27</f>
        <v>12.4</v>
      </c>
      <c r="K35" s="120"/>
      <c r="L35" s="120">
        <f>+'IS &amp; OCI'!J28</f>
        <v>-9.9999999999999978E-2</v>
      </c>
      <c r="M35" s="120"/>
      <c r="N35" s="120">
        <f>SUM(D35:L35)</f>
        <v>12.3</v>
      </c>
      <c r="O35" s="68"/>
      <c r="P35" s="68"/>
      <c r="Q35"/>
      <c r="R35" s="68"/>
      <c r="S35" s="68"/>
      <c r="T35" s="44"/>
      <c r="U35" s="44"/>
      <c r="V35" s="44"/>
    </row>
    <row r="36" spans="1:22" s="42" customFormat="1" ht="11.4" customHeight="1">
      <c r="A36" s="103"/>
      <c r="B36" s="103" t="s">
        <v>214</v>
      </c>
      <c r="C36" s="103"/>
      <c r="D36" s="120">
        <v>0</v>
      </c>
      <c r="E36" s="120"/>
      <c r="F36" s="120"/>
      <c r="G36" s="120"/>
      <c r="H36" s="120">
        <v>1.9</v>
      </c>
      <c r="I36" s="120" t="s">
        <v>0</v>
      </c>
      <c r="J36" s="120">
        <v>0</v>
      </c>
      <c r="K36" s="120"/>
      <c r="L36" s="120">
        <v>0</v>
      </c>
      <c r="M36" s="120"/>
      <c r="N36" s="120">
        <f t="shared" ref="N36:N38" si="2">SUM(D36:L36)</f>
        <v>1.9</v>
      </c>
      <c r="O36" s="87"/>
      <c r="P36" s="68"/>
      <c r="Q36"/>
      <c r="R36" s="68"/>
      <c r="S36" s="68"/>
      <c r="T36" s="44"/>
      <c r="U36" s="44"/>
      <c r="V36" s="44"/>
    </row>
    <row r="37" spans="1:22" s="42" customFormat="1" ht="11.4" customHeight="1">
      <c r="A37" s="103"/>
      <c r="B37" s="103" t="s">
        <v>288</v>
      </c>
      <c r="C37" s="103"/>
      <c r="D37" s="120">
        <v>0</v>
      </c>
      <c r="E37" s="120"/>
      <c r="F37" s="120">
        <v>0</v>
      </c>
      <c r="G37" s="120"/>
      <c r="H37" s="120">
        <v>-4.3</v>
      </c>
      <c r="I37" s="120"/>
      <c r="J37" s="120">
        <v>0</v>
      </c>
      <c r="K37" s="120"/>
      <c r="L37" s="120">
        <v>0</v>
      </c>
      <c r="M37" s="120"/>
      <c r="N37" s="120">
        <f t="shared" si="2"/>
        <v>-4.3</v>
      </c>
      <c r="O37" s="87"/>
      <c r="P37" s="68"/>
      <c r="Q37"/>
      <c r="R37" s="68"/>
      <c r="S37" s="68"/>
      <c r="T37" s="44"/>
      <c r="U37" s="44"/>
      <c r="V37" s="44"/>
    </row>
    <row r="38" spans="1:22" s="42" customFormat="1" ht="11.4" customHeight="1">
      <c r="B38" s="103" t="s">
        <v>266</v>
      </c>
      <c r="D38" s="120">
        <v>0</v>
      </c>
      <c r="F38" s="120">
        <v>0</v>
      </c>
      <c r="G38" s="120"/>
      <c r="H38" s="120">
        <v>0</v>
      </c>
      <c r="J38" s="120">
        <v>-75.3</v>
      </c>
      <c r="L38" s="120">
        <v>0</v>
      </c>
      <c r="N38" s="120">
        <f t="shared" si="2"/>
        <v>-75.3</v>
      </c>
      <c r="O38" s="68"/>
      <c r="P38" s="68"/>
      <c r="Q38"/>
      <c r="R38" s="68"/>
      <c r="S38" s="68"/>
      <c r="T38" s="44"/>
      <c r="U38" s="44"/>
      <c r="V38" s="44"/>
    </row>
    <row r="39" spans="1:22" s="49" customFormat="1" ht="14.25" customHeight="1">
      <c r="A39" s="106" t="s">
        <v>299</v>
      </c>
      <c r="B39" s="106"/>
      <c r="C39" s="102"/>
      <c r="D39" s="121">
        <f>SUM(D33:D38)</f>
        <v>138.5</v>
      </c>
      <c r="E39" s="121"/>
      <c r="F39" s="121">
        <f>SUM(F33:F38)</f>
        <v>0</v>
      </c>
      <c r="G39" s="121"/>
      <c r="H39" s="121">
        <f>SUM(H33:H38)</f>
        <v>849</v>
      </c>
      <c r="I39" s="121"/>
      <c r="J39" s="121">
        <f>SUM(J33:J38)</f>
        <v>-232.9349939999999</v>
      </c>
      <c r="K39" s="121"/>
      <c r="L39" s="121">
        <f>SUM(L33:L38)</f>
        <v>-4.8999999999999995</v>
      </c>
      <c r="M39" s="118"/>
      <c r="N39" s="121">
        <f>SUM(D39:L39)</f>
        <v>749.66500600000006</v>
      </c>
      <c r="O39" s="71"/>
      <c r="P39" s="70"/>
      <c r="Q39"/>
      <c r="R39" s="70"/>
      <c r="S39" s="70"/>
      <c r="T39" s="41"/>
      <c r="U39" s="41"/>
      <c r="V39" s="41"/>
    </row>
    <row r="40" spans="1:22" s="49" customFormat="1" ht="11.4" customHeight="1">
      <c r="A40" s="320"/>
      <c r="B40" s="102"/>
      <c r="C40" s="102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2"/>
      <c r="P40" s="322"/>
      <c r="Q40" s="322"/>
      <c r="R40" s="322"/>
      <c r="S40" s="322"/>
      <c r="T40" s="41"/>
      <c r="U40" s="41"/>
      <c r="V40" s="41"/>
    </row>
    <row r="41" spans="1:22">
      <c r="Q41" s="385"/>
    </row>
    <row r="42" spans="1:22">
      <c r="N42" s="449"/>
      <c r="Q42" s="385"/>
    </row>
    <row r="43" spans="1:22">
      <c r="N43"/>
      <c r="Q43" s="37"/>
    </row>
    <row r="44" spans="1:22">
      <c r="N44"/>
      <c r="Q44" s="37"/>
    </row>
    <row r="45" spans="1:22">
      <c r="N45" s="347"/>
      <c r="Q45" s="37"/>
    </row>
  </sheetData>
  <mergeCells count="4">
    <mergeCell ref="D5:L5"/>
    <mergeCell ref="D29:L29"/>
    <mergeCell ref="A2:N2"/>
    <mergeCell ref="D17:L17"/>
  </mergeCells>
  <pageMargins left="0.5" right="0.25" top="0.39369999999999999" bottom="0.25" header="0.31490000000000001" footer="0.23619999999999999"/>
  <pageSetup scale="86" orientation="portrait" r:id="rId1"/>
  <ignoredErrors>
    <ignoredError sqref="F39 H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N343"/>
  <sheetViews>
    <sheetView showGridLines="0" tabSelected="1" zoomScale="110" zoomScaleNormal="110" zoomScaleSheetLayoutView="80" workbookViewId="0">
      <selection activeCell="B3" sqref="B3"/>
    </sheetView>
  </sheetViews>
  <sheetFormatPr defaultColWidth="9.109375" defaultRowHeight="13.2"/>
  <cols>
    <col min="1" max="1" width="1.6640625" style="35" customWidth="1"/>
    <col min="2" max="2" width="57.6640625" style="35" customWidth="1"/>
    <col min="3" max="3" width="1.6640625" style="35" customWidth="1"/>
    <col min="4" max="4" width="6.6640625" style="35" customWidth="1"/>
    <col min="5" max="5" width="1.6640625" style="35" customWidth="1"/>
    <col min="6" max="6" width="10.6640625" style="35" customWidth="1"/>
    <col min="7" max="7" width="1.6640625" style="35" customWidth="1"/>
    <col min="8" max="8" width="10.6640625" style="35" customWidth="1"/>
    <col min="9" max="9" width="1.6640625" style="35" customWidth="1"/>
    <col min="10" max="10" width="10.6640625" style="35" customWidth="1"/>
    <col min="11" max="11" width="1.6640625" style="35" customWidth="1"/>
    <col min="12" max="12" width="10.6640625" style="35" customWidth="1"/>
    <col min="13" max="13" width="1.6640625" style="35" customWidth="1"/>
    <col min="14" max="14" width="10.6640625" style="35" customWidth="1"/>
    <col min="15" max="16384" width="9.109375" style="35"/>
  </cols>
  <sheetData>
    <row r="3" spans="1:14" s="1" customFormat="1" ht="18">
      <c r="A3" s="268" t="s">
        <v>300</v>
      </c>
      <c r="B3" s="267"/>
      <c r="C3" s="267"/>
      <c r="D3" s="267"/>
      <c r="E3" s="267"/>
      <c r="F3" s="267"/>
      <c r="G3" s="267"/>
      <c r="H3" s="267"/>
      <c r="I3" s="267"/>
      <c r="J3" s="432"/>
      <c r="K3" s="432"/>
      <c r="L3" s="432"/>
      <c r="M3" s="432"/>
      <c r="N3" s="330"/>
    </row>
    <row r="4" spans="1:14" s="1" customFormat="1" ht="13.5" customHeight="1" thickBot="1">
      <c r="A4" s="148" t="s">
        <v>0</v>
      </c>
      <c r="B4" s="148"/>
      <c r="C4" s="148"/>
      <c r="D4" s="148"/>
      <c r="E4" s="148"/>
      <c r="F4" s="162"/>
      <c r="G4" s="162"/>
      <c r="H4" s="163"/>
      <c r="I4" s="148"/>
      <c r="J4" s="148"/>
      <c r="K4" s="148"/>
      <c r="L4" s="148"/>
      <c r="M4" s="148"/>
      <c r="N4" s="148"/>
    </row>
    <row r="5" spans="1:14" s="1" customFormat="1" ht="11.25" customHeight="1">
      <c r="A5" s="250"/>
      <c r="B5" s="250"/>
      <c r="C5" s="250"/>
      <c r="D5" s="250"/>
      <c r="E5" s="250"/>
      <c r="F5" s="251"/>
      <c r="G5" s="251"/>
      <c r="H5" s="252"/>
      <c r="I5" s="250"/>
      <c r="J5" s="433"/>
      <c r="K5" s="433"/>
      <c r="L5" s="433"/>
      <c r="M5" s="433"/>
      <c r="N5" s="332"/>
    </row>
    <row r="6" spans="1:14" s="1" customFormat="1" ht="11.25" customHeight="1">
      <c r="A6" s="485"/>
      <c r="B6" s="485"/>
      <c r="C6" s="485"/>
      <c r="D6" s="485"/>
      <c r="E6" s="485"/>
      <c r="F6" s="251"/>
      <c r="G6" s="251"/>
      <c r="H6" s="252"/>
      <c r="I6" s="485"/>
      <c r="J6" s="485"/>
      <c r="K6" s="485"/>
      <c r="L6" s="485"/>
      <c r="M6" s="485"/>
      <c r="N6" s="485"/>
    </row>
    <row r="7" spans="1:14" s="1" customFormat="1" ht="11.25" customHeight="1">
      <c r="A7" s="485"/>
      <c r="B7" s="485"/>
      <c r="C7" s="485"/>
      <c r="D7" s="485"/>
      <c r="E7" s="485"/>
      <c r="F7" s="251"/>
      <c r="G7" s="251"/>
      <c r="H7" s="252"/>
      <c r="I7" s="485"/>
      <c r="J7" s="485"/>
      <c r="K7" s="485"/>
      <c r="L7" s="485"/>
      <c r="M7" s="485"/>
      <c r="N7" s="485"/>
    </row>
    <row r="8" spans="1:14" s="1" customFormat="1" ht="11.25" customHeight="1">
      <c r="A8" s="485"/>
      <c r="B8" s="485"/>
      <c r="C8" s="485"/>
      <c r="D8" s="485"/>
      <c r="E8" s="485"/>
      <c r="F8" s="251"/>
      <c r="G8" s="251"/>
      <c r="H8" s="252"/>
      <c r="I8" s="485"/>
      <c r="J8" s="485"/>
      <c r="K8" s="485"/>
      <c r="L8" s="485"/>
      <c r="M8" s="485"/>
      <c r="N8" s="485"/>
    </row>
    <row r="9" spans="1:14" s="1" customFormat="1" ht="11.25" customHeight="1">
      <c r="A9" s="485"/>
      <c r="B9" s="485"/>
      <c r="C9" s="485"/>
      <c r="D9" s="485"/>
      <c r="E9" s="485"/>
      <c r="F9" s="251"/>
      <c r="G9" s="251"/>
      <c r="H9" s="252"/>
      <c r="I9" s="485"/>
      <c r="J9" s="485"/>
      <c r="K9" s="485"/>
      <c r="L9" s="485"/>
      <c r="M9" s="485"/>
      <c r="N9" s="485"/>
    </row>
    <row r="10" spans="1:14" s="1" customFormat="1" ht="11.25" customHeight="1">
      <c r="A10" s="485"/>
      <c r="B10" s="485"/>
      <c r="C10" s="485"/>
      <c r="D10" s="485"/>
      <c r="E10" s="485"/>
      <c r="F10" s="251"/>
      <c r="G10" s="251"/>
      <c r="H10" s="252"/>
      <c r="I10" s="485"/>
      <c r="J10" s="485"/>
      <c r="K10" s="485"/>
      <c r="L10" s="485"/>
      <c r="M10" s="485"/>
      <c r="N10" s="485"/>
    </row>
    <row r="11" spans="1:14" s="1" customFormat="1" ht="14.25" customHeight="1" thickBot="1">
      <c r="A11" s="253" t="s">
        <v>198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s="1" customFormat="1" ht="11.25" customHeight="1">
      <c r="A12" s="181"/>
      <c r="B12" s="181"/>
      <c r="C12" s="181"/>
      <c r="D12" s="181"/>
      <c r="E12" s="181"/>
      <c r="F12" s="494" t="s">
        <v>5</v>
      </c>
      <c r="G12" s="494"/>
      <c r="H12" s="494"/>
      <c r="I12" s="181"/>
      <c r="J12" s="495" t="s">
        <v>295</v>
      </c>
      <c r="K12" s="495"/>
      <c r="L12" s="495"/>
      <c r="M12" s="181"/>
      <c r="N12" s="486" t="s">
        <v>20</v>
      </c>
    </row>
    <row r="13" spans="1:14" s="1" customFormat="1" ht="11.25" customHeight="1">
      <c r="A13" s="181"/>
      <c r="B13" s="181"/>
      <c r="C13" s="181"/>
      <c r="D13" s="181"/>
      <c r="E13" s="181"/>
      <c r="F13" s="496" t="s">
        <v>294</v>
      </c>
      <c r="G13" s="496"/>
      <c r="H13" s="496"/>
      <c r="I13" s="181"/>
      <c r="J13" s="496" t="s">
        <v>294</v>
      </c>
      <c r="K13" s="496"/>
      <c r="L13" s="496"/>
      <c r="M13" s="181"/>
      <c r="N13" s="486" t="s">
        <v>1</v>
      </c>
    </row>
    <row r="14" spans="1:14" s="1" customFormat="1" ht="11.25" customHeight="1">
      <c r="A14" s="183" t="s">
        <v>152</v>
      </c>
      <c r="B14" s="184"/>
      <c r="C14" s="184"/>
      <c r="D14" s="184"/>
      <c r="E14" s="181"/>
      <c r="F14" s="464">
        <v>2018</v>
      </c>
      <c r="G14" s="468"/>
      <c r="H14" s="466">
        <v>2017</v>
      </c>
      <c r="I14" s="475"/>
      <c r="J14" s="464">
        <v>2018</v>
      </c>
      <c r="K14" s="476"/>
      <c r="L14" s="466">
        <v>2017</v>
      </c>
      <c r="M14" s="475"/>
      <c r="N14" s="376">
        <v>2017</v>
      </c>
    </row>
    <row r="15" spans="1:14" s="1" customFormat="1" ht="11.25" customHeight="1">
      <c r="A15" s="182" t="s">
        <v>0</v>
      </c>
      <c r="B15" s="104"/>
      <c r="C15" s="104"/>
      <c r="D15" s="104"/>
      <c r="E15" s="181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s="1" customFormat="1" ht="11.25" customHeight="1">
      <c r="B16" s="102" t="s">
        <v>304</v>
      </c>
      <c r="C16" s="103"/>
      <c r="D16" s="103"/>
      <c r="E16" s="181"/>
      <c r="F16" s="186"/>
      <c r="G16" s="187"/>
      <c r="H16" s="186"/>
      <c r="I16" s="181"/>
      <c r="J16" s="186"/>
      <c r="K16" s="181"/>
      <c r="L16" s="186"/>
      <c r="M16" s="181"/>
      <c r="N16" s="335"/>
    </row>
    <row r="17" spans="1:14" s="1" customFormat="1" ht="11.25" customHeight="1">
      <c r="A17" s="264"/>
      <c r="B17" s="103" t="s">
        <v>232</v>
      </c>
      <c r="C17" s="103"/>
      <c r="D17" s="103"/>
      <c r="E17" s="181"/>
      <c r="F17" s="335">
        <f>+'Note 2'!E15</f>
        <v>192.1</v>
      </c>
      <c r="G17" s="335"/>
      <c r="H17" s="335">
        <f>+'Note 2'!$F$15</f>
        <v>207.60000000000002</v>
      </c>
      <c r="I17" s="335"/>
      <c r="J17" s="335">
        <f>+'Segment table'!D23</f>
        <v>589.29200000000003</v>
      </c>
      <c r="K17" s="335"/>
      <c r="L17" s="335">
        <f>+$L$22</f>
        <v>602.9</v>
      </c>
      <c r="M17" s="335"/>
      <c r="N17" s="335">
        <f>+'Note 2'!$K$15</f>
        <v>838.80000000000007</v>
      </c>
    </row>
    <row r="18" spans="1:14" s="1" customFormat="1" ht="11.25" customHeight="1">
      <c r="A18" s="181"/>
      <c r="B18" s="103" t="s">
        <v>233</v>
      </c>
      <c r="C18" s="103"/>
      <c r="D18" s="103"/>
      <c r="E18" s="181"/>
      <c r="F18" s="335">
        <f>+SUM('Segment table'!D8:D12)</f>
        <v>132.84899999999999</v>
      </c>
      <c r="G18" s="335"/>
      <c r="H18" s="335">
        <v>108.6</v>
      </c>
      <c r="I18" s="335"/>
      <c r="J18" s="335">
        <f>+SUM('Segment table'!D23:D27)</f>
        <v>361.25600000000003</v>
      </c>
      <c r="K18" s="335"/>
      <c r="L18" s="335">
        <v>251.3</v>
      </c>
      <c r="M18" s="335"/>
      <c r="N18" s="335">
        <f>+SUM('IS &amp; OCI'!$N$8:$N$12)</f>
        <v>374.1</v>
      </c>
    </row>
    <row r="19" spans="1:14" s="1" customFormat="1" ht="11.25" customHeight="1">
      <c r="A19" s="181"/>
      <c r="B19" s="103" t="s">
        <v>234</v>
      </c>
      <c r="C19" s="103"/>
      <c r="D19" s="103"/>
      <c r="E19" s="181"/>
      <c r="F19" s="335">
        <f>+'Segment table'!D15</f>
        <v>-2.668000000000017</v>
      </c>
      <c r="G19" s="335"/>
      <c r="H19" s="335">
        <v>-30.4</v>
      </c>
      <c r="I19" s="335"/>
      <c r="J19" s="335">
        <f>+'Segment table'!D30</f>
        <v>-11.660999999999987</v>
      </c>
      <c r="K19" s="335"/>
      <c r="L19" s="335">
        <v>-122.6</v>
      </c>
      <c r="M19" s="335"/>
      <c r="N19" s="335">
        <v>-147.1</v>
      </c>
    </row>
    <row r="20" spans="1:14" s="1" customFormat="1" ht="11.25" customHeight="1">
      <c r="A20" s="181"/>
      <c r="B20" s="103"/>
      <c r="C20" s="103"/>
      <c r="D20" s="103"/>
      <c r="E20" s="181"/>
      <c r="F20" s="335"/>
      <c r="G20" s="335"/>
      <c r="H20" s="335"/>
      <c r="I20" s="335"/>
      <c r="J20" s="335"/>
      <c r="K20" s="335"/>
      <c r="L20" s="335"/>
      <c r="M20" s="335"/>
      <c r="N20" s="335"/>
    </row>
    <row r="21" spans="1:14" s="1" customFormat="1" ht="11.25" customHeight="1">
      <c r="B21" s="102" t="s">
        <v>308</v>
      </c>
      <c r="C21" s="103"/>
      <c r="D21" s="103"/>
      <c r="E21" s="181"/>
      <c r="F21" s="335"/>
      <c r="G21" s="335"/>
      <c r="H21" s="335"/>
      <c r="I21" s="335"/>
      <c r="J21" s="335"/>
      <c r="K21" s="335"/>
      <c r="L21" s="335"/>
      <c r="M21" s="335"/>
      <c r="N21" s="335"/>
    </row>
    <row r="22" spans="1:14" s="1" customFormat="1" ht="11.25" customHeight="1">
      <c r="A22" s="181"/>
      <c r="B22" s="104" t="s">
        <v>153</v>
      </c>
      <c r="C22" s="103"/>
      <c r="D22" s="103"/>
      <c r="E22" s="181"/>
      <c r="F22" s="335">
        <f>+'Note 2'!$H$15</f>
        <v>163.4</v>
      </c>
      <c r="G22" s="335"/>
      <c r="H22" s="335">
        <v>207.6</v>
      </c>
      <c r="I22" s="335"/>
      <c r="J22" s="335">
        <f>+'Note 2'!H29</f>
        <v>604.45799999999997</v>
      </c>
      <c r="K22" s="335"/>
      <c r="L22" s="335">
        <v>602.9</v>
      </c>
      <c r="M22" s="335"/>
      <c r="N22" s="335">
        <v>838.8</v>
      </c>
    </row>
    <row r="23" spans="1:14" s="1" customFormat="1" ht="11.25" customHeight="1">
      <c r="A23" s="181"/>
      <c r="B23" s="103" t="s">
        <v>279</v>
      </c>
      <c r="C23" s="103"/>
      <c r="D23" s="103"/>
      <c r="E23" s="181"/>
      <c r="F23" s="335">
        <f>'IS &amp; OCI'!$F$18</f>
        <v>-10.407999999999987</v>
      </c>
      <c r="G23" s="335"/>
      <c r="H23" s="335">
        <v>-113.3</v>
      </c>
      <c r="I23" s="335"/>
      <c r="J23" s="335">
        <f>+'IS &amp; OCI'!J18</f>
        <v>12.965000000000055</v>
      </c>
      <c r="K23" s="335"/>
      <c r="L23" s="335">
        <v>-224.4</v>
      </c>
      <c r="M23" s="335"/>
      <c r="N23" s="335">
        <v>-383.6</v>
      </c>
    </row>
    <row r="24" spans="1:14" s="1" customFormat="1" ht="11.25" customHeight="1">
      <c r="A24" s="181"/>
      <c r="B24" s="103" t="s">
        <v>306</v>
      </c>
      <c r="C24" s="103"/>
      <c r="D24" s="103"/>
      <c r="E24" s="181"/>
      <c r="F24" s="335">
        <f>+SUM('IS &amp; OCI'!F19:F21)</f>
        <v>-18.236994000000003</v>
      </c>
      <c r="G24" s="335"/>
      <c r="H24" s="335">
        <f>+SUM('IS &amp; OCI'!$H$19:$H$21)</f>
        <v>-22.8</v>
      </c>
      <c r="I24" s="335"/>
      <c r="J24" s="335">
        <f>+SUM('IS &amp; OCI'!J19:J21)</f>
        <v>-56.246994000000001</v>
      </c>
      <c r="K24" s="335"/>
      <c r="L24" s="335">
        <f>+SUM('IS &amp; OCI'!$L$19:$L$21)</f>
        <v>-52.199999999999996</v>
      </c>
      <c r="M24" s="335"/>
      <c r="N24" s="335">
        <f>+SUM('IS &amp; OCI'!$N$19:$N$21)</f>
        <v>-84.500000000000014</v>
      </c>
    </row>
    <row r="25" spans="1:14" s="1" customFormat="1" ht="11.25" customHeight="1">
      <c r="A25" s="181"/>
      <c r="B25" s="103" t="s">
        <v>170</v>
      </c>
      <c r="C25" s="103"/>
      <c r="D25" s="103"/>
      <c r="E25" s="181"/>
      <c r="F25" s="335">
        <f>'IS &amp; OCI'!$F$22</f>
        <v>-28.64499399999999</v>
      </c>
      <c r="G25" s="335"/>
      <c r="H25" s="335">
        <v>-136.1</v>
      </c>
      <c r="I25" s="335"/>
      <c r="J25" s="335">
        <f>+'IS &amp; OCI'!J22</f>
        <v>-43.281993999999948</v>
      </c>
      <c r="K25" s="335"/>
      <c r="L25" s="335">
        <v>-276.60000000000002</v>
      </c>
      <c r="M25" s="335"/>
      <c r="N25" s="335">
        <v>-468.1</v>
      </c>
    </row>
    <row r="26" spans="1:14" s="1" customFormat="1" ht="11.25" customHeight="1">
      <c r="A26" s="181"/>
      <c r="B26" s="103" t="s">
        <v>305</v>
      </c>
      <c r="C26" s="103"/>
      <c r="D26" s="103"/>
      <c r="E26" s="181"/>
      <c r="F26" s="335">
        <f>+'IS &amp; OCI'!$F$23</f>
        <v>-6.7530000000000001</v>
      </c>
      <c r="G26" s="335"/>
      <c r="H26" s="335">
        <f>+'IS &amp; OCI'!H23</f>
        <v>-53.7</v>
      </c>
      <c r="I26" s="335"/>
      <c r="J26" s="335">
        <f>+'IS &amp; OCI'!J23</f>
        <v>-21.152999999999999</v>
      </c>
      <c r="K26" s="335"/>
      <c r="L26" s="335">
        <f>+'IS &amp; OCI'!L23</f>
        <v>-51.9</v>
      </c>
      <c r="M26" s="335"/>
      <c r="N26" s="335">
        <f>+'IS &amp; OCI'!N23</f>
        <v>-55.2</v>
      </c>
    </row>
    <row r="27" spans="1:14" s="1" customFormat="1" ht="11.25" customHeight="1">
      <c r="A27" s="181"/>
      <c r="B27" s="103" t="s">
        <v>172</v>
      </c>
      <c r="C27" s="103"/>
      <c r="D27" s="103"/>
      <c r="E27" s="181"/>
      <c r="F27" s="335">
        <f>'IS &amp; OCI'!$F$24</f>
        <v>-35.39799399999999</v>
      </c>
      <c r="G27" s="335"/>
      <c r="H27" s="335">
        <v>-189.9</v>
      </c>
      <c r="I27" s="335"/>
      <c r="J27" s="186">
        <f>+'IS &amp; OCI'!$J$24</f>
        <v>-64.434993999999946</v>
      </c>
      <c r="K27" s="335"/>
      <c r="L27" s="335">
        <v>-328.6</v>
      </c>
      <c r="M27" s="335"/>
      <c r="N27" s="335">
        <v>-523.4</v>
      </c>
    </row>
    <row r="28" spans="1:14" s="1" customFormat="1" ht="11.25" customHeight="1">
      <c r="A28" s="181"/>
      <c r="B28" s="103" t="s">
        <v>154</v>
      </c>
      <c r="C28" s="103"/>
      <c r="D28" s="103"/>
      <c r="E28" s="181"/>
      <c r="F28" s="338">
        <f>$F$264</f>
        <v>-0.1</v>
      </c>
      <c r="G28" s="338"/>
      <c r="H28" s="338">
        <v>-0.56000000000000005</v>
      </c>
      <c r="I28" s="338"/>
      <c r="J28" s="338">
        <f>+J264</f>
        <v>-0.19</v>
      </c>
      <c r="K28" s="338"/>
      <c r="L28" s="338">
        <v>-0.97</v>
      </c>
      <c r="M28" s="338"/>
      <c r="N28" s="338">
        <v>-1.55</v>
      </c>
    </row>
    <row r="29" spans="1:14" s="1" customFormat="1" ht="11.25" customHeight="1">
      <c r="A29" s="181"/>
      <c r="B29" s="102"/>
      <c r="C29" s="103"/>
      <c r="D29" s="103"/>
      <c r="E29" s="181"/>
      <c r="F29" s="335"/>
      <c r="G29" s="335"/>
      <c r="H29" s="335"/>
      <c r="I29" s="335"/>
      <c r="J29" s="335"/>
      <c r="K29" s="335"/>
      <c r="L29" s="335"/>
      <c r="M29" s="335"/>
      <c r="N29" s="335"/>
    </row>
    <row r="30" spans="1:14" s="1" customFormat="1" ht="11.25" customHeight="1">
      <c r="B30" s="102" t="s">
        <v>307</v>
      </c>
      <c r="C30" s="103"/>
      <c r="D30" s="103"/>
      <c r="E30" s="181"/>
      <c r="F30" s="335"/>
      <c r="G30" s="335"/>
      <c r="H30" s="335"/>
      <c r="I30" s="335"/>
      <c r="J30" s="335"/>
      <c r="K30" s="335"/>
      <c r="L30" s="335"/>
      <c r="M30" s="335"/>
      <c r="N30" s="335"/>
    </row>
    <row r="31" spans="1:14" s="1" customFormat="1" ht="11.25" customHeight="1">
      <c r="A31" s="181"/>
      <c r="B31" s="103" t="s">
        <v>145</v>
      </c>
      <c r="C31" s="103"/>
      <c r="D31" s="103"/>
      <c r="E31" s="181"/>
      <c r="F31" s="335">
        <f>CF!$E$21</f>
        <v>133.25900000000001</v>
      </c>
      <c r="G31" s="335"/>
      <c r="H31" s="335">
        <v>118.4</v>
      </c>
      <c r="I31" s="335"/>
      <c r="J31" s="335">
        <f>+CF!I21</f>
        <v>328.62200000000001</v>
      </c>
      <c r="K31" s="335"/>
      <c r="L31" s="335">
        <v>197.8</v>
      </c>
      <c r="M31" s="335"/>
      <c r="N31" s="335">
        <v>281.8</v>
      </c>
    </row>
    <row r="32" spans="1:14" s="1" customFormat="1" ht="11.25" customHeight="1">
      <c r="A32" s="181"/>
      <c r="B32" s="103" t="s">
        <v>155</v>
      </c>
      <c r="C32" s="103"/>
      <c r="D32" s="103"/>
      <c r="E32" s="181"/>
      <c r="F32" s="335">
        <f>-CF!$E$22</f>
        <v>101.873</v>
      </c>
      <c r="G32" s="335"/>
      <c r="H32" s="335">
        <v>82</v>
      </c>
      <c r="I32" s="335"/>
      <c r="J32" s="335">
        <f>-CF!I22</f>
        <v>236.87299999999999</v>
      </c>
      <c r="K32" s="335"/>
      <c r="L32" s="335">
        <v>159.4</v>
      </c>
      <c r="M32" s="335"/>
      <c r="N32" s="335">
        <v>213.4</v>
      </c>
    </row>
    <row r="33" spans="1:14" s="1" customFormat="1" ht="11.25" customHeight="1">
      <c r="A33" s="181"/>
      <c r="B33" s="103" t="s">
        <v>156</v>
      </c>
      <c r="C33" s="103"/>
      <c r="D33" s="103"/>
      <c r="E33" s="181"/>
      <c r="F33" s="335">
        <f>$F$175</f>
        <v>14.100000000000001</v>
      </c>
      <c r="G33" s="335"/>
      <c r="H33" s="335">
        <v>16.600000000000001</v>
      </c>
      <c r="I33" s="335"/>
      <c r="J33" s="335">
        <f>+Notes!$J$175</f>
        <v>26.4</v>
      </c>
      <c r="K33" s="335"/>
      <c r="L33" s="335">
        <v>131.1</v>
      </c>
      <c r="M33" s="335"/>
      <c r="N33" s="335">
        <v>154.5</v>
      </c>
    </row>
    <row r="34" spans="1:14" s="1" customFormat="1" ht="11.25" customHeight="1">
      <c r="A34" s="181"/>
      <c r="B34" s="103" t="s">
        <v>157</v>
      </c>
      <c r="C34" s="103"/>
      <c r="D34" s="103"/>
      <c r="E34" s="181"/>
      <c r="F34" s="335">
        <f>BS!$G$21</f>
        <v>2397.1660000000002</v>
      </c>
      <c r="G34" s="335"/>
      <c r="H34" s="335">
        <v>2644.3</v>
      </c>
      <c r="I34" s="335"/>
      <c r="J34" s="335">
        <f>+$F$34</f>
        <v>2397.1660000000002</v>
      </c>
      <c r="K34" s="335"/>
      <c r="L34" s="335">
        <v>2644.3</v>
      </c>
      <c r="M34" s="335"/>
      <c r="N34" s="335">
        <v>2482.8000000000002</v>
      </c>
    </row>
    <row r="35" spans="1:14" s="1" customFormat="1" ht="11.25" customHeight="1">
      <c r="A35" s="181"/>
      <c r="B35" s="103" t="s">
        <v>2</v>
      </c>
      <c r="C35" s="103"/>
      <c r="D35" s="103"/>
      <c r="E35" s="181"/>
      <c r="F35" s="335">
        <f>BS!$G$8</f>
        <v>44.4</v>
      </c>
      <c r="G35" s="335"/>
      <c r="H35" s="335">
        <v>24.2</v>
      </c>
      <c r="I35" s="335"/>
      <c r="J35" s="335">
        <f>+$F$35</f>
        <v>44.4</v>
      </c>
      <c r="K35" s="335"/>
      <c r="L35" s="335">
        <v>24.2</v>
      </c>
      <c r="M35" s="335"/>
      <c r="N35" s="335">
        <v>47.3</v>
      </c>
    </row>
    <row r="36" spans="1:14" s="1" customFormat="1" ht="11.25" customHeight="1">
      <c r="A36" s="184"/>
      <c r="B36" s="105" t="s">
        <v>158</v>
      </c>
      <c r="C36" s="105"/>
      <c r="D36" s="105"/>
      <c r="E36" s="184"/>
      <c r="F36" s="337">
        <f>-$J$255</f>
        <v>1148.9999999999998</v>
      </c>
      <c r="G36" s="337"/>
      <c r="H36" s="337">
        <v>1113.2</v>
      </c>
      <c r="I36" s="337"/>
      <c r="J36" s="337">
        <f>+$F$36</f>
        <v>1148.9999999999998</v>
      </c>
      <c r="K36" s="337"/>
      <c r="L36" s="337">
        <v>1113.2</v>
      </c>
      <c r="M36" s="337"/>
      <c r="N36" s="337">
        <v>1139.4000000000001</v>
      </c>
    </row>
    <row r="37" spans="1:14" s="1" customFormat="1" ht="11.25" customHeight="1">
      <c r="A37" s="485"/>
      <c r="B37" s="485"/>
      <c r="C37" s="485"/>
      <c r="D37" s="485"/>
      <c r="E37" s="485"/>
      <c r="F37" s="251"/>
      <c r="G37" s="251"/>
      <c r="H37" s="252"/>
      <c r="I37" s="485"/>
      <c r="J37" s="485"/>
      <c r="K37" s="485"/>
      <c r="L37" s="485"/>
      <c r="M37" s="485"/>
      <c r="N37" s="485"/>
    </row>
    <row r="38" spans="1:14" s="1" customFormat="1" ht="11.25" customHeight="1">
      <c r="A38" s="485"/>
      <c r="B38" s="485"/>
      <c r="C38" s="485"/>
      <c r="D38" s="485"/>
      <c r="E38" s="485"/>
      <c r="F38" s="251"/>
      <c r="G38" s="251"/>
      <c r="H38" s="252"/>
      <c r="I38" s="485"/>
      <c r="J38" s="485"/>
      <c r="K38" s="485"/>
      <c r="L38" s="485"/>
      <c r="M38" s="485"/>
      <c r="N38" s="485"/>
    </row>
    <row r="39" spans="1:14" s="1" customFormat="1" ht="11.25" customHeight="1">
      <c r="A39" s="181"/>
      <c r="B39" s="103"/>
      <c r="C39" s="103"/>
      <c r="D39" s="103"/>
      <c r="E39" s="181"/>
      <c r="F39" s="384"/>
      <c r="G39" s="187"/>
      <c r="H39" s="292"/>
      <c r="I39" s="181"/>
      <c r="J39" s="181"/>
      <c r="K39" s="181"/>
      <c r="L39" s="181"/>
      <c r="M39" s="181"/>
      <c r="N39" s="335"/>
    </row>
    <row r="40" spans="1:14" s="37" customFormat="1" ht="12.75" customHeight="1">
      <c r="A40" s="273"/>
      <c r="B40" s="274"/>
      <c r="C40" s="274"/>
      <c r="D40" s="274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s="37" customFormat="1" ht="15" customHeight="1">
      <c r="A41" s="275" t="s">
        <v>235</v>
      </c>
      <c r="B41" s="274"/>
      <c r="C41" s="274"/>
      <c r="D41" s="274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s="37" customFormat="1" ht="15" customHeight="1">
      <c r="A42" s="275"/>
      <c r="B42" s="274"/>
      <c r="C42" s="274"/>
      <c r="D42" s="274"/>
      <c r="E42" s="178"/>
      <c r="F42" s="178"/>
      <c r="G42" s="178"/>
      <c r="H42" s="178"/>
      <c r="I42" s="178"/>
      <c r="J42" s="178"/>
      <c r="K42" s="178"/>
      <c r="L42" s="178"/>
      <c r="M42" s="178"/>
      <c r="N42" s="178"/>
    </row>
    <row r="43" spans="1:14" s="37" customFormat="1" ht="18" customHeight="1">
      <c r="A43" s="275" t="s">
        <v>236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</row>
    <row r="44" spans="1:14" s="55" customFormat="1" ht="11.4" customHeight="1">
      <c r="A44" s="181"/>
      <c r="B44" s="181"/>
      <c r="C44" s="181"/>
      <c r="D44" s="181"/>
      <c r="E44" s="181"/>
      <c r="F44" s="294"/>
      <c r="G44" s="295"/>
      <c r="H44" s="189"/>
      <c r="I44" s="181"/>
      <c r="J44" s="181"/>
      <c r="K44" s="181"/>
      <c r="L44" s="181"/>
      <c r="M44" s="181"/>
      <c r="N44" s="181"/>
    </row>
    <row r="45" spans="1:14" s="55" customFormat="1" ht="11.4" customHeight="1" thickBot="1">
      <c r="A45" s="180" t="s">
        <v>165</v>
      </c>
      <c r="B45" s="180"/>
      <c r="C45" s="180"/>
      <c r="D45" s="180"/>
      <c r="E45" s="180"/>
      <c r="F45" s="296"/>
      <c r="G45" s="180"/>
      <c r="H45" s="180"/>
      <c r="I45" s="180"/>
      <c r="J45" s="180"/>
      <c r="K45" s="180"/>
      <c r="L45" s="180"/>
      <c r="M45" s="180"/>
      <c r="N45" s="180"/>
    </row>
    <row r="46" spans="1:14" s="55" customFormat="1" ht="11.4" customHeight="1">
      <c r="A46" s="181"/>
      <c r="B46" s="181"/>
      <c r="C46" s="181"/>
      <c r="D46" s="181"/>
      <c r="E46" s="181"/>
      <c r="F46" s="494" t="s">
        <v>5</v>
      </c>
      <c r="G46" s="494"/>
      <c r="H46" s="494"/>
      <c r="I46" s="181"/>
      <c r="J46" s="495" t="s">
        <v>295</v>
      </c>
      <c r="K46" s="495"/>
      <c r="L46" s="495"/>
      <c r="M46" s="181"/>
      <c r="N46" s="108" t="s">
        <v>20</v>
      </c>
    </row>
    <row r="47" spans="1:14" s="55" customFormat="1" ht="11.4" customHeight="1">
      <c r="A47" s="181"/>
      <c r="B47" s="181"/>
      <c r="C47" s="181"/>
      <c r="D47" s="181"/>
      <c r="E47" s="181"/>
      <c r="F47" s="496" t="s">
        <v>294</v>
      </c>
      <c r="G47" s="496"/>
      <c r="H47" s="496"/>
      <c r="I47" s="181"/>
      <c r="J47" s="493" t="s">
        <v>294</v>
      </c>
      <c r="K47" s="493"/>
      <c r="L47" s="493"/>
      <c r="M47" s="181"/>
      <c r="N47" s="108" t="s">
        <v>1</v>
      </c>
    </row>
    <row r="48" spans="1:14" s="55" customFormat="1" ht="11.4" customHeight="1">
      <c r="A48" s="183" t="s">
        <v>0</v>
      </c>
      <c r="B48" s="184"/>
      <c r="C48" s="184"/>
      <c r="D48" s="184"/>
      <c r="E48" s="181"/>
      <c r="F48" s="464">
        <v>2018</v>
      </c>
      <c r="G48" s="468"/>
      <c r="H48" s="466">
        <v>2017</v>
      </c>
      <c r="I48" s="475"/>
      <c r="J48" s="464">
        <v>2018</v>
      </c>
      <c r="K48" s="476"/>
      <c r="L48" s="466">
        <v>2017</v>
      </c>
      <c r="M48" s="378"/>
      <c r="N48" s="376">
        <v>2017</v>
      </c>
    </row>
    <row r="49" spans="1:14" s="37" customFormat="1" ht="12.75" customHeight="1">
      <c r="A49" s="182" t="s">
        <v>0</v>
      </c>
      <c r="B49" s="104" t="s">
        <v>136</v>
      </c>
      <c r="C49" s="104"/>
      <c r="D49" s="104"/>
      <c r="E49" s="181"/>
      <c r="F49" s="297">
        <v>0.19</v>
      </c>
      <c r="G49" s="298"/>
      <c r="H49" s="299">
        <v>0.28000000000000003</v>
      </c>
      <c r="I49" s="181"/>
      <c r="J49" s="299">
        <v>0.22</v>
      </c>
      <c r="K49" s="181"/>
      <c r="L49" s="299">
        <v>0.47</v>
      </c>
      <c r="M49" s="181"/>
      <c r="N49" s="297">
        <v>0.41</v>
      </c>
    </row>
    <row r="50" spans="1:14" s="47" customFormat="1" ht="11.4" customHeight="1">
      <c r="A50" s="182"/>
      <c r="B50" s="103" t="s">
        <v>137</v>
      </c>
      <c r="C50" s="103"/>
      <c r="D50" s="103"/>
      <c r="E50" s="181"/>
      <c r="F50" s="297">
        <v>0.68</v>
      </c>
      <c r="G50" s="300"/>
      <c r="H50" s="297">
        <v>0.53</v>
      </c>
      <c r="I50" s="181"/>
      <c r="J50" s="299">
        <v>0.54</v>
      </c>
      <c r="K50" s="181"/>
      <c r="L50" s="299">
        <v>0.33</v>
      </c>
      <c r="M50" s="181"/>
      <c r="N50" s="297">
        <v>0.31</v>
      </c>
    </row>
    <row r="51" spans="1:14" s="47" customFormat="1" ht="11.4" customHeight="1">
      <c r="A51" s="182"/>
      <c r="B51" s="104" t="s">
        <v>138</v>
      </c>
      <c r="C51" s="104"/>
      <c r="D51" s="104"/>
      <c r="E51" s="181"/>
      <c r="F51" s="301">
        <v>0.05</v>
      </c>
      <c r="G51" s="302"/>
      <c r="H51" s="301">
        <v>0.05</v>
      </c>
      <c r="I51" s="181"/>
      <c r="J51" s="299">
        <v>0.09</v>
      </c>
      <c r="K51" s="181"/>
      <c r="L51" s="299">
        <v>0.1</v>
      </c>
      <c r="M51" s="181"/>
      <c r="N51" s="297">
        <v>0.11</v>
      </c>
    </row>
    <row r="52" spans="1:14" s="47" customFormat="1" ht="11.4" customHeight="1">
      <c r="A52" s="181"/>
      <c r="B52" s="103" t="s">
        <v>139</v>
      </c>
      <c r="C52" s="103"/>
      <c r="D52" s="103"/>
      <c r="E52" s="181"/>
      <c r="F52" s="301">
        <v>0</v>
      </c>
      <c r="G52" s="302"/>
      <c r="H52" s="301">
        <v>0.02</v>
      </c>
      <c r="I52" s="181"/>
      <c r="J52" s="299">
        <v>0.01</v>
      </c>
      <c r="K52" s="181"/>
      <c r="L52" s="299">
        <v>0.02</v>
      </c>
      <c r="M52" s="181"/>
      <c r="N52" s="297">
        <v>0.03</v>
      </c>
    </row>
    <row r="53" spans="1:14" s="47" customFormat="1" ht="11.4" customHeight="1">
      <c r="A53" s="184"/>
      <c r="B53" s="105" t="s">
        <v>161</v>
      </c>
      <c r="C53" s="105"/>
      <c r="D53" s="105"/>
      <c r="E53" s="181"/>
      <c r="F53" s="303">
        <v>0.08</v>
      </c>
      <c r="G53" s="302"/>
      <c r="H53" s="303">
        <v>0.12</v>
      </c>
      <c r="I53" s="181"/>
      <c r="J53" s="440">
        <v>0.14000000000000001</v>
      </c>
      <c r="K53" s="181"/>
      <c r="L53" s="440">
        <v>0.08</v>
      </c>
      <c r="M53" s="181"/>
      <c r="N53" s="303">
        <v>0.14000000000000001</v>
      </c>
    </row>
    <row r="54" spans="1:14" s="47" customFormat="1" ht="11.4" customHeight="1">
      <c r="A54" s="181"/>
      <c r="B54" s="304" t="s">
        <v>166</v>
      </c>
      <c r="C54" s="305"/>
      <c r="D54" s="305"/>
      <c r="E54" s="181"/>
      <c r="F54" s="294"/>
      <c r="G54" s="295"/>
      <c r="H54" s="189"/>
      <c r="I54" s="181"/>
      <c r="J54" s="181"/>
      <c r="K54" s="181"/>
      <c r="L54" s="181"/>
      <c r="M54" s="181"/>
      <c r="N54" s="181"/>
    </row>
    <row r="55" spans="1:14" s="47" customFormat="1" ht="11.4" customHeight="1">
      <c r="A55" s="181"/>
      <c r="B55" s="181"/>
      <c r="C55" s="181"/>
      <c r="D55" s="181"/>
      <c r="E55" s="181"/>
      <c r="F55" s="294"/>
      <c r="G55" s="295"/>
      <c r="H55" s="189"/>
      <c r="I55" s="181"/>
      <c r="J55" s="181"/>
      <c r="K55" s="181"/>
      <c r="L55" s="181"/>
      <c r="M55" s="181"/>
      <c r="N55" s="181"/>
    </row>
    <row r="56" spans="1:14" s="37" customFormat="1" ht="15" customHeight="1">
      <c r="A56" s="275" t="s">
        <v>237</v>
      </c>
      <c r="B56" s="274"/>
      <c r="C56" s="274"/>
      <c r="D56" s="274"/>
      <c r="E56" s="178"/>
      <c r="F56" s="178"/>
      <c r="G56" s="178"/>
      <c r="H56" s="178"/>
      <c r="I56" s="178"/>
      <c r="J56" s="178"/>
      <c r="K56" s="178"/>
      <c r="L56" s="178"/>
      <c r="M56" s="178"/>
      <c r="N56" s="178"/>
    </row>
    <row r="57" spans="1:14" s="37" customFormat="1" ht="11.4" customHeight="1" thickBot="1">
      <c r="A57" s="180"/>
      <c r="B57" s="180"/>
      <c r="C57" s="180"/>
      <c r="D57" s="180"/>
      <c r="E57" s="180"/>
      <c r="F57" s="296"/>
      <c r="G57" s="180"/>
      <c r="H57" s="180"/>
      <c r="I57" s="180"/>
      <c r="J57" s="180"/>
      <c r="K57" s="180"/>
      <c r="L57" s="180"/>
      <c r="M57" s="180"/>
      <c r="N57" s="180"/>
    </row>
    <row r="58" spans="1:14" s="55" customFormat="1" ht="11.4" customHeight="1">
      <c r="A58" s="181"/>
      <c r="B58" s="181"/>
      <c r="C58" s="181"/>
      <c r="D58" s="181"/>
      <c r="E58" s="181"/>
      <c r="F58" s="494" t="s">
        <v>5</v>
      </c>
      <c r="G58" s="494"/>
      <c r="H58" s="494"/>
      <c r="I58" s="181"/>
      <c r="J58" s="495" t="s">
        <v>295</v>
      </c>
      <c r="K58" s="495"/>
      <c r="L58" s="495"/>
      <c r="M58" s="181"/>
      <c r="N58" s="480" t="s">
        <v>20</v>
      </c>
    </row>
    <row r="59" spans="1:14" s="55" customFormat="1" ht="11.4" customHeight="1">
      <c r="A59" s="181"/>
      <c r="B59" s="181"/>
      <c r="C59" s="181"/>
      <c r="D59" s="181"/>
      <c r="E59" s="181"/>
      <c r="F59" s="496" t="s">
        <v>294</v>
      </c>
      <c r="G59" s="496"/>
      <c r="H59" s="496"/>
      <c r="I59" s="181"/>
      <c r="J59" s="493" t="s">
        <v>294</v>
      </c>
      <c r="K59" s="493"/>
      <c r="L59" s="493"/>
      <c r="M59" s="181"/>
      <c r="N59" s="480" t="s">
        <v>1</v>
      </c>
    </row>
    <row r="60" spans="1:14" s="37" customFormat="1" ht="11.4" customHeight="1">
      <c r="A60" s="306" t="s">
        <v>91</v>
      </c>
      <c r="B60" s="307"/>
      <c r="C60" s="307"/>
      <c r="D60" s="307" t="s">
        <v>0</v>
      </c>
      <c r="E60" s="152"/>
      <c r="F60" s="472">
        <v>2018</v>
      </c>
      <c r="G60" s="473"/>
      <c r="H60" s="472">
        <v>2017</v>
      </c>
      <c r="I60" s="474"/>
      <c r="J60" s="472">
        <v>2018</v>
      </c>
      <c r="K60" s="473"/>
      <c r="L60" s="472">
        <v>2017</v>
      </c>
      <c r="M60" s="474"/>
      <c r="N60" s="473">
        <v>2017</v>
      </c>
    </row>
    <row r="61" spans="1:14" s="37" customFormat="1" ht="11.4" customHeight="1">
      <c r="A61" s="308"/>
      <c r="B61" s="152"/>
      <c r="C61" s="152"/>
      <c r="D61" s="152"/>
      <c r="E61" s="152"/>
      <c r="F61" s="152"/>
      <c r="G61" s="152"/>
      <c r="H61" s="309"/>
      <c r="I61" s="152"/>
      <c r="J61" s="152"/>
      <c r="K61" s="152"/>
      <c r="L61" s="152"/>
      <c r="M61" s="152"/>
      <c r="N61" s="152"/>
    </row>
    <row r="62" spans="1:14" s="37" customFormat="1" ht="11.4" customHeight="1">
      <c r="A62" s="143" t="s">
        <v>0</v>
      </c>
      <c r="B62" s="143" t="s">
        <v>177</v>
      </c>
      <c r="C62" s="144"/>
      <c r="D62" s="240"/>
      <c r="E62" s="144"/>
      <c r="F62" s="119">
        <v>-136.41499999999999</v>
      </c>
      <c r="G62" s="120"/>
      <c r="H62" s="119">
        <v>-166.2</v>
      </c>
      <c r="I62" s="144"/>
      <c r="J62" s="119">
        <v>-411.7</v>
      </c>
      <c r="K62" s="144"/>
      <c r="L62" s="119">
        <v>-471.09999999999997</v>
      </c>
      <c r="M62" s="144"/>
      <c r="N62" s="119">
        <v>-632</v>
      </c>
    </row>
    <row r="63" spans="1:14" s="37" customFormat="1" ht="11.4" customHeight="1">
      <c r="A63" s="143" t="s">
        <v>0</v>
      </c>
      <c r="B63" s="143" t="s">
        <v>178</v>
      </c>
      <c r="C63" s="144"/>
      <c r="D63" s="241" t="s">
        <v>0</v>
      </c>
      <c r="E63" s="144"/>
      <c r="F63" s="119">
        <v>-4.5990000000000002</v>
      </c>
      <c r="G63" s="119"/>
      <c r="H63" s="119">
        <v>-6.6</v>
      </c>
      <c r="I63" s="144"/>
      <c r="J63" s="119">
        <v>-14.999000000000001</v>
      </c>
      <c r="K63" s="144"/>
      <c r="L63" s="119">
        <v>-20.8</v>
      </c>
      <c r="M63" s="144"/>
      <c r="N63" s="119">
        <v>-29.4</v>
      </c>
    </row>
    <row r="64" spans="1:14" s="37" customFormat="1" ht="11.4" customHeight="1">
      <c r="A64" s="310" t="s">
        <v>0</v>
      </c>
      <c r="B64" s="310" t="s">
        <v>168</v>
      </c>
      <c r="C64" s="310"/>
      <c r="D64" s="311"/>
      <c r="E64" s="144"/>
      <c r="F64" s="119">
        <v>-13.246</v>
      </c>
      <c r="G64" s="119">
        <v>11</v>
      </c>
      <c r="H64" s="119">
        <v>-9.6999999999999993</v>
      </c>
      <c r="I64" s="144"/>
      <c r="J64" s="119">
        <v>-38.846000000000004</v>
      </c>
      <c r="K64" s="144"/>
      <c r="L64" s="119">
        <v>-27.6</v>
      </c>
      <c r="M64" s="144"/>
      <c r="N64" s="119">
        <v>-36</v>
      </c>
    </row>
    <row r="65" spans="1:14" s="238" customFormat="1" ht="11.4" customHeight="1">
      <c r="A65" s="221"/>
      <c r="B65" s="221" t="s">
        <v>175</v>
      </c>
      <c r="C65" s="221"/>
      <c r="D65" s="312"/>
      <c r="E65" s="221"/>
      <c r="F65" s="313">
        <f>SUM(F62:F64)</f>
        <v>-154.26</v>
      </c>
      <c r="G65" s="118"/>
      <c r="H65" s="313">
        <f>SUM(H62:H64)</f>
        <v>-182.49999999999997</v>
      </c>
      <c r="I65" s="221"/>
      <c r="J65" s="313">
        <f>SUM(J62:J64)</f>
        <v>-465.54500000000002</v>
      </c>
      <c r="K65" s="221"/>
      <c r="L65" s="313">
        <f>SUM(L62:L64)-0.1</f>
        <v>-519.6</v>
      </c>
      <c r="M65" s="221"/>
      <c r="N65" s="313">
        <f>SUM(N62:N64)-0.1</f>
        <v>-697.5</v>
      </c>
    </row>
    <row r="66" spans="1:14" s="238" customFormat="1" ht="11.4" customHeight="1">
      <c r="A66" s="221"/>
      <c r="B66" s="103" t="s">
        <v>301</v>
      </c>
      <c r="C66" s="221"/>
      <c r="D66" s="312"/>
      <c r="E66" s="221"/>
      <c r="F66" s="120">
        <v>-9.5</v>
      </c>
      <c r="G66" s="120"/>
      <c r="H66" s="120">
        <v>-0.9</v>
      </c>
      <c r="I66" s="144"/>
      <c r="J66" s="120">
        <v>-6.5</v>
      </c>
      <c r="K66" s="144"/>
      <c r="L66" s="120">
        <v>-0.1</v>
      </c>
      <c r="M66" s="144"/>
      <c r="N66" s="120">
        <v>7.5</v>
      </c>
    </row>
    <row r="67" spans="1:14" s="37" customFormat="1" ht="11.4" customHeight="1">
      <c r="A67" s="103" t="s">
        <v>0</v>
      </c>
      <c r="B67" s="103" t="s">
        <v>155</v>
      </c>
      <c r="C67" s="103"/>
      <c r="D67" s="103"/>
      <c r="E67" s="181"/>
      <c r="F67" s="119">
        <v>101.873</v>
      </c>
      <c r="G67" s="194"/>
      <c r="H67" s="119">
        <v>82</v>
      </c>
      <c r="I67" s="181"/>
      <c r="J67" s="346">
        <v>236.87299999999999</v>
      </c>
      <c r="K67" s="181"/>
      <c r="L67" s="119">
        <v>159.4</v>
      </c>
      <c r="M67" s="181"/>
      <c r="N67" s="119">
        <v>213.4</v>
      </c>
    </row>
    <row r="68" spans="1:14" s="37" customFormat="1" ht="11.4" customHeight="1">
      <c r="A68" s="103" t="s">
        <v>0</v>
      </c>
      <c r="B68" s="103" t="s">
        <v>65</v>
      </c>
      <c r="C68" s="103"/>
      <c r="D68" s="103"/>
      <c r="E68" s="181"/>
      <c r="F68" s="120">
        <v>2.6360000000000001</v>
      </c>
      <c r="G68" s="194"/>
      <c r="H68" s="120">
        <v>2.4</v>
      </c>
      <c r="I68" s="181"/>
      <c r="J68" s="120">
        <v>7.1360000000000001</v>
      </c>
      <c r="K68" s="181"/>
      <c r="L68" s="119">
        <v>8.6</v>
      </c>
      <c r="M68" s="181"/>
      <c r="N68" s="120">
        <v>11.8</v>
      </c>
    </row>
    <row r="69" spans="1:14" s="37" customFormat="1" ht="11.4" customHeight="1">
      <c r="A69" s="279"/>
      <c r="B69" s="106" t="s">
        <v>196</v>
      </c>
      <c r="C69" s="106"/>
      <c r="D69" s="106"/>
      <c r="E69" s="278"/>
      <c r="F69" s="121">
        <f>SUM(F65:F68)</f>
        <v>-59.250999999999983</v>
      </c>
      <c r="G69" s="314"/>
      <c r="H69" s="121">
        <f>SUM(H65:H68)</f>
        <v>-98.999999999999972</v>
      </c>
      <c r="I69" s="278"/>
      <c r="J69" s="121">
        <f>SUM(J65:J68)</f>
        <v>-228.03600000000003</v>
      </c>
      <c r="K69" s="278"/>
      <c r="L69" s="121">
        <f>SUM(L65:L68)</f>
        <v>-351.70000000000005</v>
      </c>
      <c r="M69" s="278"/>
      <c r="N69" s="121">
        <f>SUM(N65:N68)</f>
        <v>-464.8</v>
      </c>
    </row>
    <row r="70" spans="1:14" s="37" customFormat="1" ht="11.4" customHeight="1">
      <c r="A70" s="103"/>
      <c r="B70" s="103"/>
      <c r="C70" s="103"/>
      <c r="D70" s="103"/>
      <c r="E70" s="181"/>
      <c r="F70" s="119"/>
      <c r="G70" s="194"/>
      <c r="H70" s="119"/>
      <c r="I70" s="181"/>
      <c r="J70" s="181"/>
      <c r="K70" s="181"/>
      <c r="L70" s="181"/>
      <c r="M70" s="181"/>
      <c r="N70" s="181"/>
    </row>
    <row r="71" spans="1:14" s="37" customFormat="1" ht="11.4" customHeight="1">
      <c r="A71" s="103"/>
      <c r="B71" s="103"/>
      <c r="C71" s="103"/>
      <c r="D71" s="103"/>
      <c r="E71" s="182"/>
      <c r="F71" s="190"/>
      <c r="G71" s="191"/>
      <c r="H71" s="190"/>
      <c r="I71" s="182"/>
      <c r="J71" s="182"/>
      <c r="K71" s="182"/>
      <c r="L71" s="451"/>
      <c r="M71" s="182"/>
      <c r="N71" s="182"/>
    </row>
    <row r="72" spans="1:14" s="37" customFormat="1" ht="15" customHeight="1">
      <c r="A72" s="275" t="s">
        <v>238</v>
      </c>
      <c r="B72" s="274"/>
      <c r="C72" s="274"/>
      <c r="D72" s="274"/>
      <c r="E72" s="178"/>
      <c r="F72" s="178"/>
      <c r="G72" s="178"/>
      <c r="H72" s="452"/>
      <c r="I72" s="178"/>
      <c r="J72" s="178"/>
      <c r="K72" s="178"/>
      <c r="L72" s="453"/>
      <c r="M72" s="178"/>
      <c r="N72" s="178"/>
    </row>
    <row r="73" spans="1:14" s="37" customFormat="1" ht="11.4" customHeight="1">
      <c r="A73" s="196"/>
      <c r="B73" s="104"/>
      <c r="C73" s="104"/>
      <c r="D73" s="104"/>
      <c r="E73" s="104"/>
      <c r="F73" s="315"/>
      <c r="G73" s="104"/>
      <c r="H73" s="454"/>
      <c r="I73" s="104"/>
      <c r="J73" s="104"/>
      <c r="K73" s="104"/>
      <c r="L73" s="104"/>
      <c r="M73" s="104"/>
      <c r="N73" s="104"/>
    </row>
    <row r="74" spans="1:14" s="37" customFormat="1" ht="11.4" customHeight="1" thickBot="1">
      <c r="A74" s="180" t="s">
        <v>188</v>
      </c>
      <c r="B74" s="180"/>
      <c r="C74" s="180"/>
      <c r="D74" s="180"/>
      <c r="E74" s="180"/>
      <c r="F74" s="296"/>
      <c r="G74" s="180"/>
      <c r="H74" s="180"/>
      <c r="I74" s="180"/>
      <c r="J74" s="180"/>
      <c r="K74" s="180"/>
      <c r="L74" s="180"/>
      <c r="M74" s="180"/>
      <c r="N74" s="180"/>
    </row>
    <row r="75" spans="1:14" s="55" customFormat="1" ht="11.4" customHeight="1">
      <c r="A75" s="181"/>
      <c r="B75" s="181"/>
      <c r="C75" s="181"/>
      <c r="D75" s="181"/>
      <c r="E75" s="181"/>
      <c r="F75" s="494" t="s">
        <v>5</v>
      </c>
      <c r="G75" s="494"/>
      <c r="H75" s="494"/>
      <c r="I75" s="181"/>
      <c r="J75" s="495" t="s">
        <v>295</v>
      </c>
      <c r="K75" s="495"/>
      <c r="L75" s="495"/>
      <c r="M75" s="181"/>
      <c r="N75" s="108" t="s">
        <v>20</v>
      </c>
    </row>
    <row r="76" spans="1:14" s="55" customFormat="1" ht="11.4" customHeight="1">
      <c r="A76" s="181"/>
      <c r="B76" s="181"/>
      <c r="C76" s="181"/>
      <c r="D76" s="181"/>
      <c r="E76" s="181"/>
      <c r="F76" s="496" t="s">
        <v>294</v>
      </c>
      <c r="G76" s="496"/>
      <c r="H76" s="496"/>
      <c r="I76" s="181"/>
      <c r="J76" s="493" t="s">
        <v>294</v>
      </c>
      <c r="K76" s="493"/>
      <c r="L76" s="493"/>
      <c r="M76" s="181"/>
      <c r="N76" s="108" t="s">
        <v>1</v>
      </c>
    </row>
    <row r="77" spans="1:14" s="37" customFormat="1" ht="11.4" customHeight="1">
      <c r="A77" s="107" t="s">
        <v>91</v>
      </c>
      <c r="B77" s="105"/>
      <c r="C77" s="105"/>
      <c r="D77" s="105"/>
      <c r="E77" s="103"/>
      <c r="F77" s="464">
        <v>2018</v>
      </c>
      <c r="G77" s="468"/>
      <c r="H77" s="466">
        <v>2017</v>
      </c>
      <c r="I77" s="471"/>
      <c r="J77" s="470">
        <v>2018</v>
      </c>
      <c r="K77" s="376"/>
      <c r="L77" s="470">
        <v>2017</v>
      </c>
      <c r="M77" s="471"/>
      <c r="N77" s="376">
        <v>2017</v>
      </c>
    </row>
    <row r="78" spans="1:14" s="40" customFormat="1" ht="15" customHeight="1">
      <c r="A78" s="103"/>
      <c r="B78" s="103" t="s">
        <v>63</v>
      </c>
      <c r="C78" s="103"/>
      <c r="D78" s="103"/>
      <c r="E78" s="103"/>
      <c r="F78" s="120">
        <v>-72.3</v>
      </c>
      <c r="G78" s="120"/>
      <c r="H78" s="120">
        <v>-111.9</v>
      </c>
      <c r="I78" s="103"/>
      <c r="J78" s="346">
        <v>-166.2</v>
      </c>
      <c r="K78" s="103"/>
      <c r="L78" s="120">
        <v>-259</v>
      </c>
      <c r="M78" s="103"/>
      <c r="N78" s="120">
        <v>-366.4</v>
      </c>
    </row>
    <row r="79" spans="1:14" s="37" customFormat="1" ht="11.4" customHeight="1">
      <c r="A79" s="103"/>
      <c r="B79" s="103" t="s">
        <v>208</v>
      </c>
      <c r="C79" s="103"/>
      <c r="D79" s="103"/>
      <c r="E79" s="103"/>
      <c r="F79" s="120">
        <v>-15.5</v>
      </c>
      <c r="G79" s="120"/>
      <c r="H79" s="120">
        <v>0</v>
      </c>
      <c r="I79" s="103"/>
      <c r="J79" s="346">
        <v>-105.5</v>
      </c>
      <c r="K79" s="103"/>
      <c r="L79" s="120">
        <v>-0.4</v>
      </c>
      <c r="M79" s="103"/>
      <c r="N79" s="120">
        <v>-0.4</v>
      </c>
    </row>
    <row r="80" spans="1:14" s="37" customFormat="1" ht="11.4" customHeight="1">
      <c r="A80" s="103"/>
      <c r="B80" s="103" t="s">
        <v>183</v>
      </c>
      <c r="C80" s="105"/>
      <c r="D80" s="105"/>
      <c r="E80" s="103"/>
      <c r="F80" s="120">
        <v>0</v>
      </c>
      <c r="G80" s="119"/>
      <c r="H80" s="120">
        <v>-41.7</v>
      </c>
      <c r="I80" s="103"/>
      <c r="J80" s="346">
        <v>-7.9</v>
      </c>
      <c r="K80" s="103"/>
      <c r="L80" s="120">
        <v>-45.2</v>
      </c>
      <c r="M80" s="103"/>
      <c r="N80" s="120">
        <v>-59.4</v>
      </c>
    </row>
    <row r="81" spans="1:14" s="37" customFormat="1" ht="11.4" customHeight="1">
      <c r="A81" s="279"/>
      <c r="B81" s="106" t="s">
        <v>176</v>
      </c>
      <c r="C81" s="105"/>
      <c r="D81" s="105"/>
      <c r="E81" s="103"/>
      <c r="F81" s="121">
        <f>SUM(F78:F80)</f>
        <v>-87.8</v>
      </c>
      <c r="G81" s="119"/>
      <c r="H81" s="121">
        <f>SUM(H78:H80)</f>
        <v>-153.60000000000002</v>
      </c>
      <c r="I81" s="103"/>
      <c r="J81" s="121">
        <f>SUM(J78:J80)</f>
        <v>-279.59999999999997</v>
      </c>
      <c r="K81" s="103"/>
      <c r="L81" s="121">
        <f>SUM(L78:L80)-0.1</f>
        <v>-304.7</v>
      </c>
      <c r="M81" s="103"/>
      <c r="N81" s="121">
        <f>SUM(N78:N80)-0.1</f>
        <v>-426.29999999999995</v>
      </c>
    </row>
    <row r="82" spans="1:14" s="37" customFormat="1" ht="11.4" customHeight="1">
      <c r="A82" s="103"/>
      <c r="B82" s="102"/>
      <c r="C82" s="103"/>
      <c r="D82" s="103"/>
      <c r="E82" s="103"/>
      <c r="F82" s="118"/>
      <c r="G82" s="119"/>
      <c r="H82" s="118"/>
      <c r="I82" s="103"/>
      <c r="J82" s="103"/>
      <c r="K82" s="103"/>
      <c r="L82" s="103"/>
      <c r="M82" s="103"/>
      <c r="N82" s="118"/>
    </row>
    <row r="83" spans="1:14" s="37" customFormat="1" ht="11.4" customHeight="1">
      <c r="A83" s="103"/>
      <c r="B83" s="102" t="s">
        <v>239</v>
      </c>
      <c r="C83" s="103"/>
      <c r="D83" s="103"/>
      <c r="E83" s="103"/>
      <c r="F83" s="118"/>
      <c r="G83" s="119"/>
      <c r="H83" s="118"/>
      <c r="I83" s="103"/>
      <c r="J83" s="103"/>
      <c r="K83" s="103"/>
      <c r="L83" s="103"/>
      <c r="M83" s="103"/>
      <c r="N83" s="118"/>
    </row>
    <row r="84" spans="1:14" s="37" customFormat="1" ht="11.4" customHeight="1">
      <c r="A84" s="103"/>
      <c r="B84" s="103" t="s">
        <v>63</v>
      </c>
      <c r="C84" s="103"/>
      <c r="D84" s="103"/>
      <c r="E84" s="103"/>
      <c r="F84" s="120">
        <v>-112.26</v>
      </c>
      <c r="G84" s="119"/>
      <c r="H84" s="120">
        <v>-111.9</v>
      </c>
      <c r="I84" s="103"/>
      <c r="J84" s="346">
        <v>-293.16000000000003</v>
      </c>
      <c r="K84" s="103"/>
      <c r="L84" s="120">
        <v>-259</v>
      </c>
      <c r="M84" s="103"/>
      <c r="N84" s="120">
        <v>-366.4</v>
      </c>
    </row>
    <row r="85" spans="1:14" s="37" customFormat="1" ht="11.4" customHeight="1">
      <c r="A85" s="103"/>
      <c r="B85" s="103" t="s">
        <v>208</v>
      </c>
      <c r="C85" s="103"/>
      <c r="D85" s="103"/>
      <c r="E85" s="103"/>
      <c r="F85" s="120">
        <v>0</v>
      </c>
      <c r="G85" s="119"/>
      <c r="H85" s="120">
        <v>0</v>
      </c>
      <c r="I85" s="446"/>
      <c r="J85" s="446">
        <v>0</v>
      </c>
      <c r="K85" s="103"/>
      <c r="L85" s="120">
        <v>-0.4</v>
      </c>
      <c r="M85" s="103"/>
      <c r="N85" s="120">
        <v>-0.4</v>
      </c>
    </row>
    <row r="86" spans="1:14" s="37" customFormat="1" ht="11.4" customHeight="1">
      <c r="A86" s="103"/>
      <c r="B86" s="103" t="s">
        <v>183</v>
      </c>
      <c r="C86" s="103"/>
      <c r="D86" s="103"/>
      <c r="E86" s="103"/>
      <c r="F86" s="120">
        <v>0</v>
      </c>
      <c r="G86" s="119"/>
      <c r="H86" s="120">
        <v>-41.7</v>
      </c>
      <c r="I86" s="446"/>
      <c r="J86" s="446">
        <v>0</v>
      </c>
      <c r="K86" s="103"/>
      <c r="L86" s="120">
        <v>-45.2</v>
      </c>
      <c r="M86" s="103"/>
      <c r="N86" s="120">
        <v>-59.4</v>
      </c>
    </row>
    <row r="87" spans="1:14" s="37" customFormat="1" ht="11.4" customHeight="1">
      <c r="A87" s="279"/>
      <c r="B87" s="106" t="s">
        <v>176</v>
      </c>
      <c r="C87" s="279"/>
      <c r="D87" s="279"/>
      <c r="E87" s="103"/>
      <c r="F87" s="121">
        <f>SUM(F84:F86)</f>
        <v>-112.26</v>
      </c>
      <c r="H87" s="121">
        <f>SUM(H84:H86)</f>
        <v>-153.60000000000002</v>
      </c>
      <c r="J87" s="121">
        <f>SUM(J84:J86)</f>
        <v>-293.16000000000003</v>
      </c>
      <c r="L87" s="121">
        <f>SUM(L84:L86)</f>
        <v>-304.59999999999997</v>
      </c>
      <c r="N87" s="121">
        <f>SUM(N84:N86)</f>
        <v>-426.19999999999993</v>
      </c>
    </row>
    <row r="88" spans="1:14" s="37" customFormat="1" ht="11.4" customHeight="1">
      <c r="A88" s="103"/>
      <c r="B88" s="102"/>
      <c r="C88" s="103"/>
      <c r="D88" s="103"/>
      <c r="E88" s="103"/>
      <c r="F88" s="118"/>
      <c r="H88" s="118"/>
      <c r="N88" s="118"/>
    </row>
    <row r="89" spans="1:14" s="37" customFormat="1" ht="11.4" customHeight="1">
      <c r="A89" s="103"/>
      <c r="B89" s="102"/>
      <c r="C89" s="103"/>
      <c r="D89" s="103"/>
      <c r="E89" s="103"/>
      <c r="F89" s="118"/>
      <c r="H89" s="118"/>
      <c r="N89" s="118"/>
    </row>
    <row r="90" spans="1:14" s="37" customFormat="1" ht="11.4" customHeight="1">
      <c r="A90" s="103"/>
      <c r="B90" s="102"/>
      <c r="C90" s="103"/>
      <c r="D90" s="103"/>
      <c r="E90" s="103"/>
      <c r="F90" s="414"/>
      <c r="G90" s="119"/>
      <c r="H90" s="118"/>
      <c r="I90" s="103"/>
      <c r="J90" s="103"/>
      <c r="K90" s="103"/>
      <c r="L90" s="103"/>
      <c r="M90" s="103"/>
      <c r="N90" s="118"/>
    </row>
    <row r="91" spans="1:14" s="37" customFormat="1" ht="11.4" customHeight="1">
      <c r="A91" s="103"/>
      <c r="B91" s="102"/>
      <c r="C91" s="103"/>
      <c r="D91" s="103"/>
      <c r="E91" s="103"/>
      <c r="F91" s="118"/>
      <c r="G91" s="119"/>
      <c r="H91" s="118"/>
      <c r="I91" s="103"/>
      <c r="J91" s="103"/>
      <c r="K91" s="103"/>
      <c r="L91" s="103"/>
      <c r="M91" s="103"/>
      <c r="N91" s="103"/>
    </row>
    <row r="92" spans="1:14" s="37" customFormat="1" ht="11.4" customHeight="1" thickBot="1">
      <c r="A92" s="180" t="s">
        <v>189</v>
      </c>
      <c r="B92" s="180"/>
      <c r="C92" s="180"/>
      <c r="D92" s="180"/>
      <c r="E92" s="180"/>
      <c r="F92" s="296"/>
      <c r="G92" s="180"/>
      <c r="H92" s="180"/>
      <c r="I92" s="180"/>
      <c r="J92" s="180"/>
      <c r="K92" s="180"/>
      <c r="L92" s="180"/>
      <c r="M92" s="180"/>
      <c r="N92" s="180"/>
    </row>
    <row r="93" spans="1:14" s="55" customFormat="1" ht="11.4" customHeight="1">
      <c r="A93" s="181"/>
      <c r="B93" s="181"/>
      <c r="C93" s="181"/>
      <c r="D93" s="181"/>
      <c r="E93" s="181"/>
      <c r="F93" s="494" t="s">
        <v>5</v>
      </c>
      <c r="G93" s="494"/>
      <c r="H93" s="494"/>
      <c r="I93" s="181"/>
      <c r="J93" s="495" t="s">
        <v>295</v>
      </c>
      <c r="K93" s="495"/>
      <c r="L93" s="495"/>
      <c r="M93" s="181"/>
      <c r="N93" s="108" t="s">
        <v>20</v>
      </c>
    </row>
    <row r="94" spans="1:14" s="55" customFormat="1" ht="11.4" customHeight="1">
      <c r="A94" s="181"/>
      <c r="B94" s="181"/>
      <c r="C94" s="181"/>
      <c r="D94" s="181"/>
      <c r="E94" s="181"/>
      <c r="F94" s="496" t="s">
        <v>294</v>
      </c>
      <c r="G94" s="496"/>
      <c r="H94" s="496"/>
      <c r="I94" s="181"/>
      <c r="J94" s="493" t="s">
        <v>294</v>
      </c>
      <c r="K94" s="493"/>
      <c r="L94" s="493"/>
      <c r="M94" s="181"/>
      <c r="N94" s="108" t="s">
        <v>1</v>
      </c>
    </row>
    <row r="95" spans="1:14" s="37" customFormat="1" ht="11.4" customHeight="1">
      <c r="A95" s="107" t="s">
        <v>91</v>
      </c>
      <c r="B95" s="105"/>
      <c r="C95" s="105"/>
      <c r="D95" s="105"/>
      <c r="E95" s="103"/>
      <c r="F95" s="464">
        <v>2018</v>
      </c>
      <c r="G95" s="468"/>
      <c r="H95" s="466">
        <v>2017</v>
      </c>
      <c r="I95" s="471"/>
      <c r="J95" s="376">
        <v>2018</v>
      </c>
      <c r="K95" s="376"/>
      <c r="L95" s="376">
        <v>2017</v>
      </c>
      <c r="M95" s="471"/>
      <c r="N95" s="376">
        <v>2017</v>
      </c>
    </row>
    <row r="96" spans="1:14" s="37" customFormat="1" ht="11.4" customHeight="1">
      <c r="A96" s="204"/>
      <c r="B96" s="103"/>
      <c r="C96" s="103"/>
      <c r="D96" s="103"/>
      <c r="E96" s="103"/>
      <c r="F96" s="128" t="s">
        <v>0</v>
      </c>
      <c r="G96" s="128"/>
      <c r="H96" s="128"/>
      <c r="I96" s="103"/>
      <c r="J96" s="103"/>
      <c r="K96" s="103"/>
      <c r="L96" s="103"/>
      <c r="M96" s="103"/>
      <c r="N96" s="103"/>
    </row>
    <row r="97" spans="1:14" s="37" customFormat="1" ht="11.4" customHeight="1">
      <c r="A97" s="104"/>
      <c r="B97" s="104" t="s">
        <v>64</v>
      </c>
      <c r="C97" s="104"/>
      <c r="D97" s="104"/>
      <c r="E97" s="103"/>
      <c r="F97" s="119">
        <v>-50.634</v>
      </c>
      <c r="G97" s="119"/>
      <c r="H97" s="119">
        <v>-56.7</v>
      </c>
      <c r="I97" s="103"/>
      <c r="J97" s="119">
        <v>-155.03399999999999</v>
      </c>
      <c r="K97" s="103"/>
      <c r="L97" s="119">
        <v>-169.9</v>
      </c>
      <c r="M97" s="103"/>
      <c r="N97" s="119">
        <v>-226</v>
      </c>
    </row>
    <row r="98" spans="1:14" s="37" customFormat="1" ht="11.4" customHeight="1">
      <c r="A98" s="310"/>
      <c r="B98" s="105" t="s">
        <v>100</v>
      </c>
      <c r="C98" s="310"/>
      <c r="D98" s="311"/>
      <c r="E98" s="144"/>
      <c r="F98" s="158">
        <v>27.376999999999999</v>
      </c>
      <c r="G98" s="119"/>
      <c r="H98" s="158">
        <v>29.6</v>
      </c>
      <c r="I98" s="144"/>
      <c r="J98" s="158">
        <v>75.277000000000001</v>
      </c>
      <c r="K98" s="144"/>
      <c r="L98" s="119">
        <v>55.4</v>
      </c>
      <c r="M98" s="144"/>
      <c r="N98" s="158">
        <v>71.599999999999994</v>
      </c>
    </row>
    <row r="99" spans="1:14" s="37" customFormat="1" ht="16.5" customHeight="1">
      <c r="A99" s="279"/>
      <c r="B99" s="106" t="s">
        <v>176</v>
      </c>
      <c r="C99" s="105"/>
      <c r="D99" s="105"/>
      <c r="E99" s="103"/>
      <c r="F99" s="121">
        <f>SUM(F97:F98)</f>
        <v>-23.257000000000001</v>
      </c>
      <c r="G99" s="119"/>
      <c r="H99" s="121">
        <f>SUM(H97:H98)</f>
        <v>-27.1</v>
      </c>
      <c r="I99" s="103"/>
      <c r="J99" s="121">
        <f>SUM(J97:J98)</f>
        <v>-79.756999999999991</v>
      </c>
      <c r="K99" s="103"/>
      <c r="L99" s="121">
        <f>SUM(L97:L98)</f>
        <v>-114.5</v>
      </c>
      <c r="M99" s="103"/>
      <c r="N99" s="121">
        <f>SUM(N97:N98)</f>
        <v>-154.4</v>
      </c>
    </row>
    <row r="100" spans="1:14" s="37" customFormat="1" ht="11.4" customHeight="1">
      <c r="A100" s="104"/>
      <c r="B100" s="104"/>
      <c r="C100" s="104"/>
      <c r="D100" s="104"/>
      <c r="E100" s="104"/>
      <c r="F100" s="225"/>
      <c r="G100" s="192"/>
      <c r="H100" s="232"/>
      <c r="I100" s="104"/>
      <c r="J100" s="104"/>
      <c r="K100" s="104"/>
      <c r="L100" s="104"/>
      <c r="M100" s="104"/>
      <c r="N100" s="104"/>
    </row>
    <row r="101" spans="1:14" s="37" customFormat="1" ht="11.4" customHeight="1" thickBot="1">
      <c r="A101" s="318" t="s">
        <v>192</v>
      </c>
      <c r="B101" s="180"/>
      <c r="C101" s="180"/>
      <c r="D101" s="180"/>
      <c r="E101" s="180"/>
      <c r="F101" s="203"/>
      <c r="G101" s="192"/>
      <c r="H101" s="192"/>
      <c r="I101" s="180"/>
      <c r="J101" s="180"/>
      <c r="K101" s="180"/>
      <c r="L101" s="180"/>
      <c r="M101" s="180"/>
      <c r="N101" s="180"/>
    </row>
    <row r="102" spans="1:14" s="55" customFormat="1" ht="11.4" customHeight="1">
      <c r="A102" s="181"/>
      <c r="B102" s="181"/>
      <c r="C102" s="181"/>
      <c r="D102" s="181"/>
      <c r="E102" s="181"/>
      <c r="F102" s="497" t="s">
        <v>5</v>
      </c>
      <c r="G102" s="494"/>
      <c r="H102" s="494"/>
      <c r="I102" s="181"/>
      <c r="J102" s="495" t="s">
        <v>295</v>
      </c>
      <c r="K102" s="495"/>
      <c r="L102" s="495"/>
      <c r="M102" s="181"/>
      <c r="N102" s="108" t="s">
        <v>20</v>
      </c>
    </row>
    <row r="103" spans="1:14" s="55" customFormat="1" ht="11.4" customHeight="1">
      <c r="A103" s="181"/>
      <c r="B103" s="181"/>
      <c r="C103" s="181"/>
      <c r="D103" s="181"/>
      <c r="E103" s="181"/>
      <c r="F103" s="496" t="s">
        <v>294</v>
      </c>
      <c r="G103" s="496"/>
      <c r="H103" s="496"/>
      <c r="I103" s="181"/>
      <c r="J103" s="493" t="s">
        <v>294</v>
      </c>
      <c r="K103" s="493"/>
      <c r="L103" s="493"/>
      <c r="M103" s="181"/>
      <c r="N103" s="108" t="s">
        <v>1</v>
      </c>
    </row>
    <row r="104" spans="1:14" s="37" customFormat="1" ht="11.4" customHeight="1">
      <c r="A104" s="107" t="s">
        <v>91</v>
      </c>
      <c r="B104" s="105"/>
      <c r="C104" s="105"/>
      <c r="D104" s="105"/>
      <c r="E104" s="103"/>
      <c r="F104" s="464">
        <v>2018</v>
      </c>
      <c r="G104" s="468"/>
      <c r="H104" s="466">
        <v>2017</v>
      </c>
      <c r="I104" s="471"/>
      <c r="J104" s="376">
        <v>2018</v>
      </c>
      <c r="K104" s="376"/>
      <c r="L104" s="376">
        <v>2017</v>
      </c>
      <c r="M104" s="471"/>
      <c r="N104" s="376">
        <v>2017</v>
      </c>
    </row>
    <row r="105" spans="1:14" s="37" customFormat="1" ht="11.4" customHeight="1">
      <c r="A105" s="204"/>
      <c r="B105" s="103"/>
      <c r="C105" s="103"/>
      <c r="D105" s="103"/>
      <c r="E105" s="103"/>
      <c r="F105" s="128" t="s">
        <v>0</v>
      </c>
      <c r="G105" s="128"/>
      <c r="H105" s="128"/>
      <c r="I105" s="103"/>
      <c r="J105" s="103"/>
      <c r="K105" s="103"/>
      <c r="L105" s="103"/>
      <c r="M105" s="103"/>
      <c r="N105" s="103"/>
    </row>
    <row r="106" spans="1:14" s="37" customFormat="1" ht="11.4" customHeight="1">
      <c r="A106" s="103"/>
      <c r="B106" s="103" t="s">
        <v>206</v>
      </c>
      <c r="C106" s="103"/>
      <c r="D106" s="103"/>
      <c r="E106" s="103"/>
      <c r="F106" s="119">
        <v>0</v>
      </c>
      <c r="G106" s="119"/>
      <c r="H106" s="119">
        <v>-28.5</v>
      </c>
      <c r="I106" s="103"/>
      <c r="J106" s="346">
        <v>0</v>
      </c>
      <c r="K106" s="103"/>
      <c r="L106" s="119">
        <v>-38.4</v>
      </c>
      <c r="M106" s="103"/>
      <c r="N106" s="335">
        <v>-40.6</v>
      </c>
    </row>
    <row r="107" spans="1:14" s="40" customFormat="1" ht="11.4" customHeight="1">
      <c r="A107" s="103"/>
      <c r="B107" s="103" t="s">
        <v>184</v>
      </c>
      <c r="C107" s="105"/>
      <c r="D107" s="105"/>
      <c r="E107" s="103"/>
      <c r="F107" s="120">
        <v>0</v>
      </c>
      <c r="G107" s="120"/>
      <c r="H107" s="120">
        <v>0</v>
      </c>
      <c r="I107" s="103"/>
      <c r="J107" s="346">
        <v>0</v>
      </c>
      <c r="K107" s="103"/>
      <c r="L107" s="120">
        <v>0</v>
      </c>
      <c r="M107" s="120"/>
      <c r="N107" s="346">
        <v>-53.6</v>
      </c>
    </row>
    <row r="108" spans="1:14" s="37" customFormat="1" ht="15.75" customHeight="1">
      <c r="A108" s="279"/>
      <c r="B108" s="106" t="s">
        <v>176</v>
      </c>
      <c r="C108" s="105"/>
      <c r="D108" s="105"/>
      <c r="E108" s="103"/>
      <c r="F108" s="121">
        <f>SUM(F106:F107)</f>
        <v>0</v>
      </c>
      <c r="G108" s="119"/>
      <c r="H108" s="121">
        <f>SUM(H106:H107)</f>
        <v>-28.5</v>
      </c>
      <c r="I108" s="103"/>
      <c r="J108" s="121">
        <f>SUM(J106:J107)</f>
        <v>0</v>
      </c>
      <c r="K108" s="103"/>
      <c r="L108" s="121">
        <f>SUM(L106:L107)</f>
        <v>-38.4</v>
      </c>
      <c r="M108" s="103"/>
      <c r="N108" s="121">
        <f>SUM(N106:N107)</f>
        <v>-94.2</v>
      </c>
    </row>
    <row r="109" spans="1:14" s="37" customFormat="1" ht="11.4" customHeight="1">
      <c r="A109" s="103"/>
      <c r="B109" s="102"/>
      <c r="C109" s="103"/>
      <c r="D109" s="103"/>
      <c r="E109" s="103"/>
      <c r="F109" s="118"/>
      <c r="G109" s="119"/>
      <c r="H109" s="118"/>
      <c r="I109" s="103"/>
      <c r="J109" s="103"/>
      <c r="K109" s="103"/>
      <c r="L109" s="103"/>
      <c r="M109" s="103"/>
      <c r="N109" s="103"/>
    </row>
    <row r="110" spans="1:14" s="37" customFormat="1" ht="11.4" customHeight="1">
      <c r="A110" s="103"/>
      <c r="B110" s="102"/>
      <c r="C110" s="103"/>
      <c r="D110" s="103"/>
      <c r="E110" s="103"/>
      <c r="F110" s="118"/>
      <c r="G110" s="119"/>
      <c r="H110" s="118"/>
      <c r="I110" s="103"/>
      <c r="J110" s="103"/>
      <c r="K110" s="103"/>
      <c r="L110" s="103"/>
      <c r="M110" s="103"/>
      <c r="N110" s="103"/>
    </row>
    <row r="111" spans="1:14" s="37" customFormat="1" ht="11.25" customHeight="1" thickBot="1">
      <c r="A111" s="180" t="s">
        <v>195</v>
      </c>
      <c r="B111" s="180"/>
      <c r="C111" s="180"/>
      <c r="D111" s="180"/>
      <c r="E111" s="180"/>
      <c r="F111" s="296"/>
      <c r="G111" s="180"/>
      <c r="H111" s="180"/>
      <c r="I111" s="180"/>
      <c r="J111" s="180"/>
      <c r="K111" s="180"/>
      <c r="L111" s="180"/>
      <c r="M111" s="180"/>
      <c r="N111" s="180"/>
    </row>
    <row r="112" spans="1:14" s="37" customFormat="1" ht="11.25" customHeight="1">
      <c r="A112" s="181"/>
      <c r="B112" s="181"/>
      <c r="C112" s="181"/>
      <c r="D112" s="181"/>
      <c r="E112" s="181"/>
      <c r="F112" s="494" t="s">
        <v>5</v>
      </c>
      <c r="G112" s="494"/>
      <c r="H112" s="494"/>
      <c r="I112" s="181"/>
      <c r="J112" s="495" t="s">
        <v>295</v>
      </c>
      <c r="K112" s="495"/>
      <c r="L112" s="495"/>
      <c r="M112" s="181"/>
      <c r="N112" s="108" t="s">
        <v>20</v>
      </c>
    </row>
    <row r="113" spans="1:14" s="37" customFormat="1" ht="11.25" customHeight="1">
      <c r="A113" s="181"/>
      <c r="B113" s="181"/>
      <c r="C113" s="181"/>
      <c r="D113" s="181"/>
      <c r="E113" s="181"/>
      <c r="F113" s="496" t="s">
        <v>294</v>
      </c>
      <c r="G113" s="496"/>
      <c r="H113" s="496"/>
      <c r="I113" s="181"/>
      <c r="J113" s="493" t="s">
        <v>294</v>
      </c>
      <c r="K113" s="493"/>
      <c r="L113" s="493"/>
      <c r="M113" s="181"/>
      <c r="N113" s="108" t="s">
        <v>1</v>
      </c>
    </row>
    <row r="114" spans="1:14" s="37" customFormat="1" ht="14.25" customHeight="1">
      <c r="A114" s="107" t="s">
        <v>91</v>
      </c>
      <c r="B114" s="105"/>
      <c r="C114" s="105"/>
      <c r="D114" s="105"/>
      <c r="E114" s="103"/>
      <c r="F114" s="464">
        <v>2018</v>
      </c>
      <c r="G114" s="468"/>
      <c r="H114" s="466">
        <v>2017</v>
      </c>
      <c r="I114" s="471"/>
      <c r="J114" s="376">
        <v>2018</v>
      </c>
      <c r="K114" s="376"/>
      <c r="L114" s="376">
        <v>2017</v>
      </c>
      <c r="M114" s="471"/>
      <c r="N114" s="376">
        <v>2017</v>
      </c>
    </row>
    <row r="115" spans="1:14" s="37" customFormat="1" ht="11.25" customHeight="1">
      <c r="A115" s="204"/>
      <c r="B115" s="103" t="s">
        <v>0</v>
      </c>
      <c r="C115" s="103"/>
      <c r="D115" s="103"/>
      <c r="E115" s="103"/>
      <c r="F115" s="120"/>
      <c r="G115" s="120"/>
      <c r="H115" s="255"/>
      <c r="I115" s="120"/>
      <c r="J115" s="120"/>
      <c r="K115" s="120"/>
      <c r="L115" s="120"/>
      <c r="M115" s="120"/>
      <c r="N115" s="120"/>
    </row>
    <row r="116" spans="1:14" s="37" customFormat="1" ht="11.25" customHeight="1">
      <c r="A116" s="103"/>
      <c r="B116" s="103" t="s">
        <v>218</v>
      </c>
      <c r="C116" s="103"/>
      <c r="D116" s="103"/>
      <c r="E116" s="103"/>
      <c r="F116" s="120">
        <v>-0.84</v>
      </c>
      <c r="G116" s="120"/>
      <c r="H116" s="120">
        <v>0.1</v>
      </c>
      <c r="I116" s="120"/>
      <c r="J116" s="120">
        <v>-1.74</v>
      </c>
      <c r="K116" s="120"/>
      <c r="L116" s="120">
        <v>-0.6</v>
      </c>
      <c r="M116" s="120"/>
      <c r="N116" s="120">
        <v>-34.5</v>
      </c>
    </row>
    <row r="117" spans="1:14" s="37" customFormat="1" ht="11.25" customHeight="1">
      <c r="A117" s="103"/>
      <c r="B117" s="103" t="s">
        <v>211</v>
      </c>
      <c r="C117" s="103"/>
      <c r="D117" s="103"/>
      <c r="E117" s="103"/>
      <c r="F117" s="120">
        <v>-1</v>
      </c>
      <c r="G117" s="120"/>
      <c r="H117" s="120">
        <v>-16</v>
      </c>
      <c r="I117" s="120"/>
      <c r="J117" s="120">
        <v>-1</v>
      </c>
      <c r="K117" s="120"/>
      <c r="L117" s="120">
        <v>-16</v>
      </c>
      <c r="M117" s="120"/>
      <c r="N117" s="120">
        <v>-21.8</v>
      </c>
    </row>
    <row r="118" spans="1:14" s="37" customFormat="1" ht="11.25" customHeight="1">
      <c r="A118" s="103"/>
      <c r="B118" s="103" t="s">
        <v>222</v>
      </c>
      <c r="C118" s="103"/>
      <c r="D118" s="103"/>
      <c r="E118" s="103"/>
      <c r="F118" s="120">
        <v>-1.645</v>
      </c>
      <c r="G118" s="120"/>
      <c r="H118" s="120">
        <v>3.2</v>
      </c>
      <c r="I118" s="120"/>
      <c r="J118" s="120">
        <v>5.4550000000000001</v>
      </c>
      <c r="K118" s="120"/>
      <c r="L118" s="120">
        <v>6</v>
      </c>
      <c r="M118" s="120"/>
      <c r="N118" s="120">
        <v>-2.4</v>
      </c>
    </row>
    <row r="119" spans="1:14" s="37" customFormat="1" ht="11.25" customHeight="1">
      <c r="A119" s="103"/>
      <c r="B119" s="103" t="s">
        <v>219</v>
      </c>
      <c r="C119" s="103"/>
      <c r="D119" s="103"/>
      <c r="E119" s="103"/>
      <c r="F119" s="120">
        <v>0</v>
      </c>
      <c r="G119" s="120"/>
      <c r="H119" s="120">
        <v>0</v>
      </c>
      <c r="I119" s="120"/>
      <c r="J119" s="120">
        <v>0</v>
      </c>
      <c r="K119" s="120"/>
      <c r="L119" s="120">
        <v>0</v>
      </c>
      <c r="M119" s="120"/>
      <c r="N119" s="120">
        <v>-14.4</v>
      </c>
    </row>
    <row r="120" spans="1:14" s="37" customFormat="1" ht="11.4" customHeight="1">
      <c r="A120" s="103"/>
      <c r="B120" s="103" t="s">
        <v>119</v>
      </c>
      <c r="C120" s="105"/>
      <c r="D120" s="105"/>
      <c r="E120" s="103"/>
      <c r="F120" s="120">
        <v>0</v>
      </c>
      <c r="G120" s="120"/>
      <c r="H120" s="120">
        <v>0</v>
      </c>
      <c r="I120" s="120"/>
      <c r="J120" s="120">
        <v>-6.7</v>
      </c>
      <c r="K120" s="120"/>
      <c r="L120" s="120">
        <v>-7.5</v>
      </c>
      <c r="M120" s="120"/>
      <c r="N120" s="120">
        <v>-9.8000000000000007</v>
      </c>
    </row>
    <row r="121" spans="1:14" s="37" customFormat="1" ht="11.4" customHeight="1">
      <c r="A121" s="279"/>
      <c r="B121" s="106" t="s">
        <v>176</v>
      </c>
      <c r="C121" s="105"/>
      <c r="D121" s="105"/>
      <c r="E121" s="103"/>
      <c r="F121" s="121">
        <v>-3.5</v>
      </c>
      <c r="G121" s="119"/>
      <c r="H121" s="121">
        <f>SUM(H115:H120)</f>
        <v>-12.7</v>
      </c>
      <c r="I121" s="103"/>
      <c r="J121" s="121">
        <v>-4</v>
      </c>
      <c r="K121" s="103"/>
      <c r="L121" s="121">
        <f>SUM(L115:L120)</f>
        <v>-18.100000000000001</v>
      </c>
      <c r="M121" s="103"/>
      <c r="N121" s="121">
        <f>SUM(N115:N120)+0.1</f>
        <v>-82.8</v>
      </c>
    </row>
    <row r="122" spans="1:14" s="37" customFormat="1" ht="15" customHeight="1">
      <c r="A122" s="103"/>
      <c r="B122" s="102"/>
      <c r="C122" s="103"/>
      <c r="D122" s="103"/>
      <c r="E122" s="103"/>
      <c r="F122" s="118"/>
      <c r="G122" s="119"/>
      <c r="H122" s="118"/>
      <c r="I122" s="103"/>
      <c r="J122" s="103"/>
      <c r="K122" s="103"/>
      <c r="L122" s="103"/>
      <c r="M122" s="103"/>
      <c r="N122" s="103"/>
    </row>
    <row r="123" spans="1:14" s="37" customFormat="1" ht="15" customHeight="1">
      <c r="A123" s="275" t="s">
        <v>240</v>
      </c>
      <c r="C123" s="103"/>
      <c r="D123" s="103"/>
      <c r="E123" s="103"/>
      <c r="F123" s="118"/>
      <c r="G123" s="119"/>
      <c r="H123" s="118"/>
      <c r="I123" s="103"/>
      <c r="J123" s="103"/>
      <c r="K123" s="103"/>
      <c r="L123" s="103"/>
      <c r="M123" s="103"/>
      <c r="N123" s="103"/>
    </row>
    <row r="124" spans="1:14" s="37" customFormat="1" ht="11.4" customHeight="1">
      <c r="A124" s="280"/>
      <c r="B124" s="104"/>
      <c r="C124" s="104"/>
      <c r="D124" s="104"/>
      <c r="E124" s="104"/>
      <c r="F124" s="192"/>
      <c r="G124" s="192"/>
      <c r="H124" s="192"/>
      <c r="I124" s="104"/>
      <c r="J124" s="104"/>
      <c r="K124" s="104"/>
      <c r="L124" s="104"/>
      <c r="M124" s="104"/>
      <c r="N124" s="104"/>
    </row>
    <row r="125" spans="1:14" s="37" customFormat="1" ht="15" customHeight="1">
      <c r="A125" s="275" t="s">
        <v>241</v>
      </c>
      <c r="B125" s="274"/>
      <c r="C125" s="274"/>
      <c r="D125" s="274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</row>
    <row r="126" spans="1:14" s="37" customFormat="1" ht="11.4" customHeight="1">
      <c r="A126" s="196"/>
      <c r="B126" s="104"/>
      <c r="C126" s="104"/>
      <c r="D126" s="104"/>
      <c r="E126" s="104"/>
      <c r="F126" s="200"/>
      <c r="G126" s="192"/>
      <c r="H126" s="192"/>
      <c r="I126" s="104"/>
      <c r="J126" s="104"/>
      <c r="K126" s="104"/>
      <c r="L126" s="104"/>
      <c r="M126" s="104"/>
      <c r="N126" s="104"/>
    </row>
    <row r="127" spans="1:14" s="37" customFormat="1" ht="11.4" customHeight="1" thickBot="1">
      <c r="A127" s="180" t="s">
        <v>96</v>
      </c>
      <c r="B127" s="180"/>
      <c r="C127" s="180"/>
      <c r="D127" s="180"/>
      <c r="E127" s="180"/>
      <c r="F127" s="203"/>
      <c r="G127" s="203"/>
      <c r="H127" s="203"/>
      <c r="I127" s="180"/>
      <c r="J127" s="180"/>
      <c r="K127" s="180"/>
      <c r="L127" s="180"/>
      <c r="M127" s="180"/>
      <c r="N127" s="180"/>
    </row>
    <row r="128" spans="1:14" s="55" customFormat="1" ht="11.4" customHeight="1">
      <c r="A128" s="181"/>
      <c r="B128" s="181"/>
      <c r="C128" s="181"/>
      <c r="D128" s="181"/>
      <c r="E128" s="181"/>
      <c r="F128" s="494" t="s">
        <v>5</v>
      </c>
      <c r="G128" s="494"/>
      <c r="H128" s="494"/>
      <c r="I128" s="181"/>
      <c r="J128" s="495" t="s">
        <v>295</v>
      </c>
      <c r="K128" s="495"/>
      <c r="L128" s="495"/>
      <c r="M128" s="181"/>
      <c r="N128" s="108" t="s">
        <v>20</v>
      </c>
    </row>
    <row r="129" spans="1:14" s="55" customFormat="1" ht="11.4" customHeight="1">
      <c r="A129" s="181"/>
      <c r="B129" s="181"/>
      <c r="C129" s="181"/>
      <c r="D129" s="181"/>
      <c r="E129" s="181"/>
      <c r="F129" s="496" t="s">
        <v>294</v>
      </c>
      <c r="G129" s="496"/>
      <c r="H129" s="496"/>
      <c r="I129" s="181"/>
      <c r="J129" s="493" t="s">
        <v>294</v>
      </c>
      <c r="K129" s="493"/>
      <c r="L129" s="493"/>
      <c r="M129" s="181"/>
      <c r="N129" s="108" t="s">
        <v>1</v>
      </c>
    </row>
    <row r="130" spans="1:14" s="37" customFormat="1" ht="15" customHeight="1">
      <c r="A130" s="107" t="s">
        <v>91</v>
      </c>
      <c r="B130" s="105"/>
      <c r="C130" s="105"/>
      <c r="D130" s="105"/>
      <c r="E130" s="103"/>
      <c r="F130" s="231">
        <v>2018</v>
      </c>
      <c r="G130" s="469"/>
      <c r="H130" s="185">
        <v>2017</v>
      </c>
      <c r="I130" s="103"/>
      <c r="J130" s="279">
        <v>2018</v>
      </c>
      <c r="K130" s="279"/>
      <c r="L130" s="279">
        <v>2017</v>
      </c>
      <c r="M130" s="103"/>
      <c r="N130" s="270">
        <v>2017</v>
      </c>
    </row>
    <row r="131" spans="1:14" s="37" customFormat="1" ht="11.4" customHeight="1">
      <c r="A131" s="204"/>
      <c r="B131" s="103"/>
      <c r="C131" s="103"/>
      <c r="D131" s="103"/>
      <c r="E131" s="103"/>
      <c r="F131" s="128" t="s">
        <v>0</v>
      </c>
      <c r="G131" s="128"/>
      <c r="H131" s="128"/>
      <c r="I131" s="103"/>
      <c r="J131" s="103"/>
      <c r="K131" s="103"/>
      <c r="L131" s="103"/>
      <c r="M131" s="103"/>
      <c r="N131" s="103"/>
    </row>
    <row r="132" spans="1:14" s="37" customFormat="1" ht="11.4" customHeight="1">
      <c r="A132" s="104"/>
      <c r="B132" s="104" t="s">
        <v>62</v>
      </c>
      <c r="C132" s="104"/>
      <c r="D132" s="104"/>
      <c r="E132" s="103"/>
      <c r="F132" s="119">
        <v>-17.417000000000002</v>
      </c>
      <c r="G132" s="119"/>
      <c r="H132" s="119">
        <v>-16.899999999999999</v>
      </c>
      <c r="I132" s="103"/>
      <c r="J132" s="119">
        <f>-34.1+F132+0.1</f>
        <v>-51.417000000000002</v>
      </c>
      <c r="K132" s="103"/>
      <c r="L132" s="119">
        <v>-47.3</v>
      </c>
      <c r="M132" s="103"/>
      <c r="N132" s="119">
        <v>-64.400000000000006</v>
      </c>
    </row>
    <row r="133" spans="1:14" s="37" customFormat="1" ht="11.4" customHeight="1">
      <c r="A133" s="104"/>
      <c r="B133" s="104" t="s">
        <v>61</v>
      </c>
      <c r="C133" s="104"/>
      <c r="D133" s="104"/>
      <c r="E133" s="103"/>
      <c r="F133" s="120">
        <v>2.1619999999999999</v>
      </c>
      <c r="G133" s="119"/>
      <c r="H133" s="120">
        <v>1.3</v>
      </c>
      <c r="I133" s="103"/>
      <c r="J133" s="120">
        <f>3+F133</f>
        <v>5.1619999999999999</v>
      </c>
      <c r="K133" s="103"/>
      <c r="L133" s="119">
        <v>3.6</v>
      </c>
      <c r="M133" s="103"/>
      <c r="N133" s="120">
        <v>4.8</v>
      </c>
    </row>
    <row r="134" spans="1:14" s="37" customFormat="1" ht="11.4" customHeight="1">
      <c r="A134" s="104"/>
      <c r="B134" s="105" t="s">
        <v>60</v>
      </c>
      <c r="C134" s="105"/>
      <c r="D134" s="105"/>
      <c r="E134" s="103"/>
      <c r="F134" s="120">
        <v>0</v>
      </c>
      <c r="G134" s="119"/>
      <c r="H134" s="120">
        <v>0</v>
      </c>
      <c r="I134" s="103"/>
      <c r="J134" s="346">
        <f>0+F134</f>
        <v>0</v>
      </c>
      <c r="K134" s="103"/>
      <c r="L134" s="119">
        <v>1.8</v>
      </c>
      <c r="M134" s="103"/>
      <c r="N134" s="120">
        <v>1.8</v>
      </c>
    </row>
    <row r="135" spans="1:14" s="238" customFormat="1" ht="11.4" customHeight="1">
      <c r="A135" s="106"/>
      <c r="B135" s="277" t="s">
        <v>42</v>
      </c>
      <c r="C135" s="277"/>
      <c r="D135" s="277"/>
      <c r="E135" s="102"/>
      <c r="F135" s="121">
        <f>SUM(F132:F134)</f>
        <v>-15.255000000000003</v>
      </c>
      <c r="G135" s="117"/>
      <c r="H135" s="121">
        <f>SUM(H132:H134)</f>
        <v>-15.599999999999998</v>
      </c>
      <c r="I135" s="102"/>
      <c r="J135" s="121">
        <f>SUM(J132:J134)</f>
        <v>-46.255000000000003</v>
      </c>
      <c r="K135" s="102"/>
      <c r="L135" s="121">
        <f>SUM(L132:L134)</f>
        <v>-41.9</v>
      </c>
      <c r="M135" s="102"/>
      <c r="N135" s="121">
        <f>SUM(N132:N134)</f>
        <v>-57.800000000000011</v>
      </c>
    </row>
    <row r="136" spans="1:14" s="37" customFormat="1" ht="11.4" customHeight="1">
      <c r="A136" s="280"/>
      <c r="B136" s="104"/>
      <c r="C136" s="104"/>
      <c r="D136" s="104"/>
      <c r="E136" s="104"/>
      <c r="F136" s="225"/>
      <c r="G136" s="192"/>
      <c r="H136" s="192"/>
      <c r="I136" s="104"/>
      <c r="J136" s="104"/>
      <c r="K136" s="104"/>
      <c r="L136" s="104"/>
      <c r="M136" s="104"/>
      <c r="N136" s="104"/>
    </row>
    <row r="137" spans="1:14" s="37" customFormat="1" ht="11.4" customHeight="1">
      <c r="A137" s="103"/>
      <c r="B137" s="103"/>
      <c r="C137" s="103"/>
      <c r="D137" s="103"/>
      <c r="E137" s="104"/>
      <c r="F137" s="194"/>
      <c r="G137" s="192"/>
      <c r="H137" s="193"/>
      <c r="I137" s="104"/>
      <c r="J137" s="104"/>
      <c r="K137" s="104"/>
      <c r="L137" s="104"/>
      <c r="M137" s="104"/>
      <c r="N137" s="104"/>
    </row>
    <row r="138" spans="1:14" s="37" customFormat="1" ht="15" customHeight="1">
      <c r="A138" s="275" t="s">
        <v>242</v>
      </c>
      <c r="B138" s="274"/>
      <c r="C138" s="274"/>
      <c r="D138" s="274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</row>
    <row r="139" spans="1:14" s="37" customFormat="1" ht="11.4" customHeight="1">
      <c r="A139" s="196"/>
      <c r="B139" s="104"/>
      <c r="C139" s="104"/>
      <c r="D139" s="104"/>
      <c r="E139" s="104"/>
      <c r="F139" s="200"/>
      <c r="G139" s="192"/>
      <c r="H139" s="192"/>
      <c r="I139" s="104"/>
      <c r="J139" s="104"/>
      <c r="K139" s="104"/>
      <c r="L139" s="104"/>
      <c r="M139" s="104"/>
      <c r="N139" s="104"/>
    </row>
    <row r="140" spans="1:14" s="37" customFormat="1" ht="11.4" customHeight="1" thickBot="1">
      <c r="A140" s="180" t="s">
        <v>98</v>
      </c>
      <c r="B140" s="180"/>
      <c r="C140" s="180"/>
      <c r="D140" s="180"/>
      <c r="E140" s="180"/>
      <c r="F140" s="203"/>
      <c r="G140" s="203"/>
      <c r="H140" s="203"/>
      <c r="I140" s="180"/>
      <c r="J140" s="180"/>
      <c r="K140" s="180"/>
      <c r="L140" s="180"/>
      <c r="M140" s="180"/>
      <c r="N140" s="180"/>
    </row>
    <row r="141" spans="1:14" s="55" customFormat="1" ht="11.4" customHeight="1">
      <c r="A141" s="181"/>
      <c r="B141" s="181"/>
      <c r="C141" s="181"/>
      <c r="D141" s="181"/>
      <c r="E141" s="181"/>
      <c r="F141" s="494" t="s">
        <v>5</v>
      </c>
      <c r="G141" s="494"/>
      <c r="H141" s="494"/>
      <c r="I141" s="181"/>
      <c r="J141" s="495" t="s">
        <v>295</v>
      </c>
      <c r="K141" s="495"/>
      <c r="L141" s="495"/>
      <c r="M141" s="181"/>
      <c r="N141" s="108" t="s">
        <v>20</v>
      </c>
    </row>
    <row r="142" spans="1:14" s="55" customFormat="1" ht="11.4" customHeight="1">
      <c r="A142" s="181"/>
      <c r="B142" s="181"/>
      <c r="C142" s="181"/>
      <c r="D142" s="181"/>
      <c r="E142" s="181"/>
      <c r="F142" s="496" t="s">
        <v>294</v>
      </c>
      <c r="G142" s="496"/>
      <c r="H142" s="496"/>
      <c r="I142" s="181"/>
      <c r="J142" s="493" t="s">
        <v>294</v>
      </c>
      <c r="K142" s="493"/>
      <c r="L142" s="493"/>
      <c r="M142" s="181"/>
      <c r="N142" s="108" t="s">
        <v>1</v>
      </c>
    </row>
    <row r="143" spans="1:14" s="37" customFormat="1" ht="15.75" customHeight="1">
      <c r="A143" s="107" t="s">
        <v>91</v>
      </c>
      <c r="B143" s="105"/>
      <c r="C143" s="105"/>
      <c r="D143" s="105"/>
      <c r="E143" s="103"/>
      <c r="F143" s="231">
        <v>2018</v>
      </c>
      <c r="G143" s="469"/>
      <c r="H143" s="185">
        <v>2017</v>
      </c>
      <c r="I143" s="103"/>
      <c r="J143" s="279">
        <v>2018</v>
      </c>
      <c r="K143" s="279"/>
      <c r="L143" s="279">
        <v>2017</v>
      </c>
      <c r="M143" s="103"/>
      <c r="N143" s="270">
        <v>2017</v>
      </c>
    </row>
    <row r="144" spans="1:14" s="37" customFormat="1" ht="11.4" customHeight="1">
      <c r="A144" s="204"/>
      <c r="B144" s="103"/>
      <c r="C144" s="103"/>
      <c r="D144" s="103"/>
      <c r="E144" s="103"/>
      <c r="F144" s="128" t="s">
        <v>0</v>
      </c>
      <c r="G144" s="128"/>
      <c r="H144" s="128"/>
      <c r="I144" s="103"/>
      <c r="J144" s="103"/>
      <c r="K144" s="103"/>
      <c r="L144" s="103"/>
      <c r="M144" s="103"/>
      <c r="N144" s="103"/>
    </row>
    <row r="145" spans="1:14" s="37" customFormat="1" ht="11.4" customHeight="1">
      <c r="A145" s="104"/>
      <c r="B145" s="104" t="s">
        <v>59</v>
      </c>
      <c r="C145" s="104"/>
      <c r="D145" s="104"/>
      <c r="E145" s="103"/>
      <c r="F145" s="120">
        <v>0.46500000000000002</v>
      </c>
      <c r="G145" s="119"/>
      <c r="H145" s="120">
        <v>0.5</v>
      </c>
      <c r="I145" s="103"/>
      <c r="J145" s="120">
        <v>1.165</v>
      </c>
      <c r="K145" s="103"/>
      <c r="L145" s="120">
        <v>1</v>
      </c>
      <c r="M145" s="103"/>
      <c r="N145" s="120">
        <v>1.4</v>
      </c>
    </row>
    <row r="146" spans="1:14" s="37" customFormat="1" ht="11.4" customHeight="1">
      <c r="A146" s="104"/>
      <c r="B146" s="316" t="s">
        <v>87</v>
      </c>
      <c r="C146" s="316"/>
      <c r="D146" s="316"/>
      <c r="E146" s="103"/>
      <c r="F146" s="120">
        <v>0.63100000000000001</v>
      </c>
      <c r="G146" s="119"/>
      <c r="H146" s="120">
        <v>-3.3</v>
      </c>
      <c r="I146" s="103"/>
      <c r="J146" s="120">
        <v>-0.76899999999999991</v>
      </c>
      <c r="K146" s="103"/>
      <c r="L146" s="120">
        <v>-6.2</v>
      </c>
      <c r="M146" s="103"/>
      <c r="N146" s="120">
        <v>-7.3</v>
      </c>
    </row>
    <row r="147" spans="1:14" s="37" customFormat="1" ht="11.4" customHeight="1">
      <c r="A147" s="104"/>
      <c r="B147" s="104" t="s">
        <v>58</v>
      </c>
      <c r="C147" s="105"/>
      <c r="D147" s="105"/>
      <c r="E147" s="103"/>
      <c r="F147" s="120">
        <v>-1.321</v>
      </c>
      <c r="G147" s="119"/>
      <c r="H147" s="120">
        <v>-1.4</v>
      </c>
      <c r="I147" s="103"/>
      <c r="J147" s="120">
        <v>-4.4210000000000003</v>
      </c>
      <c r="K147" s="103"/>
      <c r="L147" s="120">
        <v>2.7</v>
      </c>
      <c r="M147" s="103"/>
      <c r="N147" s="120">
        <v>0</v>
      </c>
    </row>
    <row r="148" spans="1:14" s="238" customFormat="1" ht="11.4" customHeight="1">
      <c r="A148" s="106"/>
      <c r="B148" s="106" t="s">
        <v>42</v>
      </c>
      <c r="C148" s="277"/>
      <c r="D148" s="277"/>
      <c r="E148" s="102"/>
      <c r="F148" s="121">
        <f>SUM(F145:F147)</f>
        <v>-0.22499999999999987</v>
      </c>
      <c r="G148" s="117"/>
      <c r="H148" s="121">
        <f>SUM(H145:H147)-0.1</f>
        <v>-4.2999999999999989</v>
      </c>
      <c r="I148" s="102"/>
      <c r="J148" s="121">
        <f>SUM(J145:J147)</f>
        <v>-4.0250000000000004</v>
      </c>
      <c r="K148" s="102"/>
      <c r="L148" s="121">
        <f>SUM(L145:L147)</f>
        <v>-2.5</v>
      </c>
      <c r="M148" s="102"/>
      <c r="N148" s="121">
        <f>SUM(N145:N147)-0.1</f>
        <v>-6</v>
      </c>
    </row>
    <row r="149" spans="1:14" s="47" customFormat="1" ht="11.4" customHeight="1">
      <c r="A149" s="280"/>
      <c r="B149" s="104"/>
      <c r="C149" s="104"/>
      <c r="D149" s="104"/>
      <c r="E149" s="104"/>
      <c r="F149" s="225"/>
      <c r="G149" s="192"/>
      <c r="H149" s="192"/>
      <c r="I149" s="104"/>
      <c r="J149" s="104"/>
      <c r="K149" s="104"/>
      <c r="L149" s="104"/>
      <c r="M149" s="104"/>
      <c r="N149" s="104"/>
    </row>
    <row r="150" spans="1:14" s="37" customFormat="1" ht="11.4" customHeight="1">
      <c r="A150" s="280"/>
      <c r="B150" s="104"/>
      <c r="C150" s="104"/>
      <c r="D150" s="104"/>
      <c r="E150" s="104"/>
      <c r="F150" s="225"/>
      <c r="G150" s="192"/>
      <c r="H150" s="192"/>
      <c r="I150" s="104"/>
      <c r="J150" s="104"/>
      <c r="K150" s="104"/>
      <c r="L150" s="104"/>
      <c r="M150" s="104"/>
      <c r="N150" s="104"/>
    </row>
    <row r="151" spans="1:14" s="37" customFormat="1" ht="15" customHeight="1">
      <c r="A151" s="275" t="s">
        <v>243</v>
      </c>
      <c r="B151" s="274"/>
      <c r="C151" s="274"/>
      <c r="D151" s="274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</row>
    <row r="152" spans="1:14" s="37" customFormat="1" ht="11.4" customHeight="1">
      <c r="A152" s="196"/>
      <c r="B152" s="104"/>
      <c r="C152" s="104"/>
      <c r="D152" s="104"/>
      <c r="E152" s="104"/>
      <c r="F152" s="200"/>
      <c r="G152" s="192"/>
      <c r="H152" s="192"/>
      <c r="I152" s="104"/>
      <c r="J152" s="104"/>
      <c r="K152" s="104"/>
      <c r="L152" s="104"/>
      <c r="M152" s="104"/>
      <c r="N152" s="104"/>
    </row>
    <row r="153" spans="1:14" s="37" customFormat="1" ht="11.4" customHeight="1" thickBot="1">
      <c r="A153" s="180" t="s">
        <v>199</v>
      </c>
      <c r="B153" s="180"/>
      <c r="C153" s="180"/>
      <c r="D153" s="180"/>
      <c r="E153" s="180"/>
      <c r="F153" s="203"/>
      <c r="G153" s="203"/>
      <c r="H153" s="203"/>
      <c r="I153" s="180"/>
      <c r="J153" s="180"/>
      <c r="K153" s="180"/>
      <c r="L153" s="180"/>
      <c r="M153" s="180"/>
      <c r="N153" s="180"/>
    </row>
    <row r="154" spans="1:14" s="55" customFormat="1" ht="11.4" customHeight="1">
      <c r="A154" s="181"/>
      <c r="B154" s="181"/>
      <c r="C154" s="181"/>
      <c r="D154" s="181"/>
      <c r="E154" s="181"/>
      <c r="F154" s="494" t="s">
        <v>5</v>
      </c>
      <c r="G154" s="494"/>
      <c r="H154" s="494"/>
      <c r="I154" s="181"/>
      <c r="J154" s="495" t="s">
        <v>295</v>
      </c>
      <c r="K154" s="495"/>
      <c r="L154" s="495"/>
      <c r="M154" s="181"/>
      <c r="N154" s="108" t="s">
        <v>20</v>
      </c>
    </row>
    <row r="155" spans="1:14" s="55" customFormat="1" ht="11.4" customHeight="1">
      <c r="A155" s="181"/>
      <c r="B155" s="181"/>
      <c r="C155" s="181"/>
      <c r="D155" s="181"/>
      <c r="E155" s="181"/>
      <c r="F155" s="496" t="s">
        <v>294</v>
      </c>
      <c r="G155" s="496"/>
      <c r="H155" s="496"/>
      <c r="I155" s="181"/>
      <c r="J155" s="493" t="s">
        <v>294</v>
      </c>
      <c r="K155" s="493"/>
      <c r="L155" s="493"/>
      <c r="M155" s="181"/>
      <c r="N155" s="108" t="s">
        <v>1</v>
      </c>
    </row>
    <row r="156" spans="1:14" s="37" customFormat="1" ht="15" customHeight="1">
      <c r="A156" s="107" t="s">
        <v>91</v>
      </c>
      <c r="B156" s="105"/>
      <c r="C156" s="105"/>
      <c r="D156" s="105"/>
      <c r="E156" s="103"/>
      <c r="F156" s="231">
        <v>2018</v>
      </c>
      <c r="G156" s="469"/>
      <c r="H156" s="185">
        <v>2017</v>
      </c>
      <c r="I156" s="103"/>
      <c r="J156" s="279">
        <v>2018</v>
      </c>
      <c r="K156" s="279"/>
      <c r="L156" s="279">
        <v>2017</v>
      </c>
      <c r="M156" s="103"/>
      <c r="N156" s="270">
        <v>2017</v>
      </c>
    </row>
    <row r="157" spans="1:14" s="37" customFormat="1" ht="11.4" customHeight="1">
      <c r="A157" s="204"/>
      <c r="B157" s="103"/>
      <c r="C157" s="103"/>
      <c r="D157" s="103"/>
      <c r="E157" s="103"/>
      <c r="F157" s="128" t="s">
        <v>0</v>
      </c>
      <c r="G157" s="128"/>
      <c r="H157" s="128"/>
      <c r="I157" s="103"/>
      <c r="J157" s="103"/>
      <c r="K157" s="103"/>
      <c r="L157" s="103"/>
      <c r="M157" s="103"/>
      <c r="N157" s="103"/>
    </row>
    <row r="158" spans="1:14" s="37" customFormat="1" ht="11.4" customHeight="1">
      <c r="A158" s="104"/>
      <c r="B158" s="104" t="s">
        <v>197</v>
      </c>
      <c r="C158" s="104"/>
      <c r="D158" s="104"/>
      <c r="E158" s="103"/>
      <c r="F158" s="120">
        <v>-6.7530000000000001</v>
      </c>
      <c r="G158" s="119"/>
      <c r="H158" s="120">
        <v>-0.5</v>
      </c>
      <c r="I158" s="103"/>
      <c r="J158" s="120">
        <v>-21.152999999999999</v>
      </c>
      <c r="K158" s="103"/>
      <c r="L158" s="120">
        <v>-9.6</v>
      </c>
      <c r="M158" s="103"/>
      <c r="N158" s="120">
        <v>-12.3</v>
      </c>
    </row>
    <row r="159" spans="1:14" s="37" customFormat="1" ht="11.4" customHeight="1">
      <c r="A159" s="104"/>
      <c r="B159" s="157" t="s">
        <v>216</v>
      </c>
      <c r="C159" s="157"/>
      <c r="D159" s="157"/>
      <c r="E159" s="103"/>
      <c r="F159" s="120">
        <v>0</v>
      </c>
      <c r="G159" s="119"/>
      <c r="H159" s="120">
        <v>-53.3</v>
      </c>
      <c r="I159" s="103"/>
      <c r="J159" s="346">
        <v>0</v>
      </c>
      <c r="K159" s="103"/>
      <c r="L159" s="120">
        <v>-42.3</v>
      </c>
      <c r="M159" s="103"/>
      <c r="N159" s="120">
        <v>-42.9</v>
      </c>
    </row>
    <row r="160" spans="1:14" s="238" customFormat="1" ht="11.4" customHeight="1">
      <c r="A160" s="106"/>
      <c r="B160" s="277" t="s">
        <v>42</v>
      </c>
      <c r="C160" s="277"/>
      <c r="D160" s="277"/>
      <c r="E160" s="102"/>
      <c r="F160" s="121">
        <f>SUM(F158:F159)</f>
        <v>-6.7530000000000001</v>
      </c>
      <c r="G160" s="117"/>
      <c r="H160" s="121">
        <f>SUM(H158:H159)+0.1</f>
        <v>-53.699999999999996</v>
      </c>
      <c r="I160" s="102"/>
      <c r="J160" s="121">
        <f>SUM(J158:J159)</f>
        <v>-21.152999999999999</v>
      </c>
      <c r="K160" s="102"/>
      <c r="L160" s="121">
        <f>SUM(L158:L159)</f>
        <v>-51.9</v>
      </c>
      <c r="M160" s="102"/>
      <c r="N160" s="121">
        <f>SUM(N158:N159)</f>
        <v>-55.2</v>
      </c>
    </row>
    <row r="161" spans="1:14" s="37" customFormat="1" ht="11.4" customHeight="1">
      <c r="A161" s="280"/>
      <c r="B161" s="104"/>
      <c r="C161" s="104"/>
      <c r="D161" s="104"/>
      <c r="E161" s="104"/>
      <c r="F161" s="225"/>
      <c r="G161" s="192"/>
      <c r="H161" s="192"/>
      <c r="I161" s="104"/>
      <c r="J161" s="104"/>
      <c r="K161" s="104"/>
      <c r="L161" s="104"/>
      <c r="M161" s="104"/>
      <c r="N161" s="104"/>
    </row>
    <row r="162" spans="1:14" s="37" customFormat="1" ht="11.4" customHeight="1">
      <c r="A162" s="103"/>
      <c r="B162" s="103"/>
      <c r="C162" s="103"/>
      <c r="D162" s="103"/>
      <c r="E162" s="104"/>
      <c r="F162" s="194"/>
      <c r="G162" s="192"/>
      <c r="H162" s="193"/>
      <c r="I162" s="104"/>
      <c r="J162" s="104"/>
      <c r="K162" s="104"/>
      <c r="L162" s="104"/>
      <c r="M162" s="104"/>
      <c r="N162" s="104"/>
    </row>
    <row r="163" spans="1:14" s="37" customFormat="1" ht="15" customHeight="1">
      <c r="A163" s="275" t="s">
        <v>244</v>
      </c>
      <c r="B163" s="274"/>
      <c r="C163" s="274"/>
      <c r="D163" s="274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</row>
    <row r="164" spans="1:14" s="37" customFormat="1" ht="11.4" customHeight="1">
      <c r="A164" s="196"/>
      <c r="B164" s="104"/>
      <c r="C164" s="104"/>
      <c r="D164" s="104"/>
      <c r="E164" s="104"/>
      <c r="F164" s="200"/>
      <c r="G164" s="192"/>
      <c r="H164" s="192"/>
      <c r="I164" s="104"/>
      <c r="J164" s="104"/>
      <c r="K164" s="104"/>
      <c r="L164" s="104"/>
      <c r="M164" s="104"/>
      <c r="N164" s="104"/>
    </row>
    <row r="165" spans="1:14" s="37" customFormat="1" ht="11.4" customHeight="1" thickBot="1">
      <c r="A165" s="180" t="s">
        <v>179</v>
      </c>
      <c r="B165" s="180"/>
      <c r="C165" s="180"/>
      <c r="D165" s="180"/>
      <c r="E165" s="180"/>
      <c r="F165" s="203"/>
      <c r="G165" s="203"/>
      <c r="H165" s="203"/>
      <c r="I165" s="180"/>
      <c r="J165" s="180"/>
      <c r="K165" s="180"/>
      <c r="L165" s="180"/>
      <c r="M165" s="180"/>
      <c r="N165" s="180"/>
    </row>
    <row r="166" spans="1:14" s="55" customFormat="1" ht="15" customHeight="1">
      <c r="A166" s="181"/>
      <c r="B166" s="181"/>
      <c r="C166" s="181"/>
      <c r="D166" s="181"/>
      <c r="E166" s="181"/>
      <c r="F166" s="494" t="s">
        <v>5</v>
      </c>
      <c r="G166" s="494"/>
      <c r="H166" s="494"/>
      <c r="I166" s="181"/>
      <c r="J166" s="495" t="s">
        <v>295</v>
      </c>
      <c r="K166" s="495"/>
      <c r="L166" s="495"/>
      <c r="M166" s="181"/>
      <c r="N166" s="108" t="s">
        <v>20</v>
      </c>
    </row>
    <row r="167" spans="1:14" s="55" customFormat="1" ht="11.4" customHeight="1">
      <c r="A167" s="181"/>
      <c r="B167" s="181"/>
      <c r="C167" s="181"/>
      <c r="D167" s="181"/>
      <c r="E167" s="181"/>
      <c r="F167" s="496" t="s">
        <v>294</v>
      </c>
      <c r="G167" s="496"/>
      <c r="H167" s="496"/>
      <c r="I167" s="181"/>
      <c r="J167" s="493" t="s">
        <v>294</v>
      </c>
      <c r="K167" s="493"/>
      <c r="L167" s="493"/>
      <c r="M167" s="181"/>
      <c r="N167" s="108" t="s">
        <v>1</v>
      </c>
    </row>
    <row r="168" spans="1:14" s="37" customFormat="1" ht="15" customHeight="1">
      <c r="A168" s="107" t="s">
        <v>91</v>
      </c>
      <c r="B168" s="105"/>
      <c r="C168" s="105"/>
      <c r="D168" s="105"/>
      <c r="E168" s="104"/>
      <c r="F168" s="464">
        <v>2018</v>
      </c>
      <c r="G168" s="468"/>
      <c r="H168" s="466">
        <v>2017</v>
      </c>
      <c r="I168" s="104"/>
      <c r="J168" s="279">
        <v>2018</v>
      </c>
      <c r="K168" s="279"/>
      <c r="L168" s="279">
        <v>2017</v>
      </c>
      <c r="M168" s="104"/>
      <c r="N168" s="376">
        <v>2017</v>
      </c>
    </row>
    <row r="169" spans="1:14" s="37" customFormat="1" ht="11.4" customHeight="1">
      <c r="A169" s="204"/>
      <c r="B169" s="103"/>
      <c r="C169" s="103"/>
      <c r="D169" s="103"/>
      <c r="E169" s="104"/>
      <c r="F169" s="128"/>
      <c r="G169" s="128"/>
      <c r="H169" s="128"/>
      <c r="I169" s="104"/>
      <c r="J169" s="104"/>
      <c r="K169" s="104"/>
      <c r="L169" s="104"/>
      <c r="M169" s="104"/>
      <c r="N169" s="104"/>
    </row>
    <row r="170" spans="1:14" s="37" customFormat="1" ht="11.4" customHeight="1">
      <c r="A170" s="104"/>
      <c r="B170" s="104" t="s">
        <v>115</v>
      </c>
      <c r="C170" s="104"/>
      <c r="D170" s="104"/>
      <c r="E170" s="104"/>
      <c r="F170" s="120">
        <v>6.9</v>
      </c>
      <c r="G170" s="119"/>
      <c r="H170" s="120">
        <v>10.5</v>
      </c>
      <c r="I170" s="104"/>
      <c r="J170" s="441">
        <v>17.399999999999999</v>
      </c>
      <c r="K170" s="104"/>
      <c r="L170" s="120">
        <v>25.6</v>
      </c>
      <c r="M170" s="104"/>
      <c r="N170" s="120">
        <v>35.700000000000003</v>
      </c>
    </row>
    <row r="171" spans="1:14" s="37" customFormat="1" ht="11.4" customHeight="1">
      <c r="A171" s="104"/>
      <c r="B171" s="316" t="s">
        <v>116</v>
      </c>
      <c r="C171" s="316"/>
      <c r="D171" s="316"/>
      <c r="E171" s="104"/>
      <c r="F171" s="120">
        <v>0.8</v>
      </c>
      <c r="G171" s="119"/>
      <c r="H171" s="120">
        <v>2.2000000000000002</v>
      </c>
      <c r="I171" s="104"/>
      <c r="J171" s="441">
        <v>0.8</v>
      </c>
      <c r="K171" s="104"/>
      <c r="L171" s="120">
        <v>8.5</v>
      </c>
      <c r="M171" s="104"/>
      <c r="N171" s="120">
        <v>18.7</v>
      </c>
    </row>
    <row r="172" spans="1:14" s="37" customFormat="1" ht="11.4" customHeight="1">
      <c r="A172" s="104"/>
      <c r="B172" s="316" t="s">
        <v>117</v>
      </c>
      <c r="C172" s="316"/>
      <c r="D172" s="316"/>
      <c r="E172" s="104"/>
      <c r="F172" s="120">
        <v>5.4</v>
      </c>
      <c r="G172" s="119"/>
      <c r="H172" s="120">
        <v>2</v>
      </c>
      <c r="I172" s="104"/>
      <c r="J172" s="441">
        <v>5.7</v>
      </c>
      <c r="K172" s="104"/>
      <c r="L172" s="120">
        <v>5.2</v>
      </c>
      <c r="M172" s="104"/>
      <c r="N172" s="120">
        <v>6.6</v>
      </c>
    </row>
    <row r="173" spans="1:14" s="37" customFormat="1" ht="11.4" customHeight="1">
      <c r="A173" s="104"/>
      <c r="B173" s="316" t="s">
        <v>118</v>
      </c>
      <c r="C173" s="316"/>
      <c r="D173" s="316"/>
      <c r="E173" s="104"/>
      <c r="F173" s="120">
        <v>0</v>
      </c>
      <c r="G173" s="119"/>
      <c r="H173" s="120">
        <v>0</v>
      </c>
      <c r="I173" s="104"/>
      <c r="J173" s="441">
        <v>0</v>
      </c>
      <c r="K173" s="104"/>
      <c r="L173" s="120">
        <v>89</v>
      </c>
      <c r="M173" s="104"/>
      <c r="N173" s="120">
        <v>89</v>
      </c>
    </row>
    <row r="174" spans="1:14" s="37" customFormat="1" ht="11.4" customHeight="1">
      <c r="A174" s="105"/>
      <c r="B174" s="157" t="s">
        <v>119</v>
      </c>
      <c r="C174" s="157"/>
      <c r="D174" s="157"/>
      <c r="E174" s="105"/>
      <c r="F174" s="158">
        <v>1</v>
      </c>
      <c r="G174" s="120"/>
      <c r="H174" s="158">
        <v>1.9</v>
      </c>
      <c r="I174" s="103"/>
      <c r="J174" s="442">
        <v>2.5</v>
      </c>
      <c r="K174" s="103"/>
      <c r="L174" s="158">
        <v>2.8</v>
      </c>
      <c r="M174" s="103"/>
      <c r="N174" s="158">
        <v>4.5</v>
      </c>
    </row>
    <row r="175" spans="1:14" s="238" customFormat="1" ht="11.4" customHeight="1">
      <c r="A175" s="102"/>
      <c r="B175" s="102" t="s">
        <v>182</v>
      </c>
      <c r="C175" s="102"/>
      <c r="D175" s="102"/>
      <c r="E175" s="102"/>
      <c r="F175" s="118">
        <f>SUM(F170:F174)</f>
        <v>14.100000000000001</v>
      </c>
      <c r="G175" s="118"/>
      <c r="H175" s="118">
        <f>SUM(H170:H174)</f>
        <v>16.599999999999998</v>
      </c>
      <c r="I175" s="102"/>
      <c r="J175" s="118">
        <f>SUM(J170:J174)</f>
        <v>26.4</v>
      </c>
      <c r="K175" s="102"/>
      <c r="L175" s="118">
        <f>SUM(L170:L174)</f>
        <v>131.10000000000002</v>
      </c>
      <c r="M175" s="102"/>
      <c r="N175" s="118">
        <f>SUM(N170:N174)</f>
        <v>154.5</v>
      </c>
    </row>
    <row r="176" spans="1:14" s="238" customFormat="1" ht="11.4" customHeight="1">
      <c r="A176" s="102"/>
      <c r="B176" s="103" t="s">
        <v>210</v>
      </c>
      <c r="C176" s="102"/>
      <c r="D176" s="102"/>
      <c r="E176" s="102"/>
      <c r="F176" s="120">
        <v>0</v>
      </c>
      <c r="G176" s="118"/>
      <c r="H176" s="120">
        <v>0</v>
      </c>
      <c r="I176" s="102"/>
      <c r="J176" s="443">
        <v>0</v>
      </c>
      <c r="K176" s="102"/>
      <c r="L176" s="120">
        <v>5.3</v>
      </c>
      <c r="M176" s="102"/>
      <c r="N176" s="120">
        <v>5.3</v>
      </c>
    </row>
    <row r="177" spans="1:14" s="37" customFormat="1" ht="11.4" customHeight="1">
      <c r="A177" s="104"/>
      <c r="B177" s="104" t="s">
        <v>212</v>
      </c>
      <c r="C177" s="481"/>
      <c r="D177" s="481"/>
      <c r="E177" s="104"/>
      <c r="F177" s="120">
        <v>0.79999999999999982</v>
      </c>
      <c r="G177" s="120"/>
      <c r="H177" s="120">
        <v>-7.3</v>
      </c>
      <c r="I177" s="103"/>
      <c r="J177" s="346">
        <v>9.5</v>
      </c>
      <c r="K177" s="103"/>
      <c r="L177" s="120">
        <v>-2.4</v>
      </c>
      <c r="M177" s="103"/>
      <c r="N177" s="120">
        <v>-10.9</v>
      </c>
    </row>
    <row r="178" spans="1:14" s="37" customFormat="1" ht="11.4" customHeight="1">
      <c r="A178" s="279"/>
      <c r="B178" s="236" t="s">
        <v>180</v>
      </c>
      <c r="C178" s="482"/>
      <c r="D178" s="482"/>
      <c r="E178" s="279"/>
      <c r="F178" s="121">
        <f>SUM(F175:F177)</f>
        <v>14.900000000000002</v>
      </c>
      <c r="G178" s="120"/>
      <c r="H178" s="121">
        <f>SUM(H175:H177)</f>
        <v>9.2999999999999972</v>
      </c>
      <c r="I178" s="103"/>
      <c r="J178" s="121">
        <f>SUM(J175:J177)</f>
        <v>35.9</v>
      </c>
      <c r="K178" s="103"/>
      <c r="L178" s="121">
        <f>SUM(L175:L177)</f>
        <v>134.00000000000003</v>
      </c>
      <c r="M178" s="103"/>
      <c r="N178" s="121">
        <f>SUM(N175:N177)-0.1</f>
        <v>148.80000000000001</v>
      </c>
    </row>
    <row r="179" spans="1:14" s="37" customFormat="1" ht="11.4" customHeight="1">
      <c r="A179" s="104"/>
      <c r="B179" s="103"/>
      <c r="C179" s="103"/>
      <c r="D179" s="103"/>
      <c r="E179" s="104"/>
      <c r="F179" s="118"/>
      <c r="G179" s="119"/>
      <c r="H179" s="118"/>
      <c r="I179" s="104"/>
      <c r="J179" s="104"/>
      <c r="K179" s="104"/>
      <c r="L179" s="104"/>
      <c r="M179" s="104"/>
      <c r="N179" s="104"/>
    </row>
    <row r="180" spans="1:14" s="37" customFormat="1" ht="15" customHeight="1">
      <c r="A180" s="275" t="s">
        <v>245</v>
      </c>
      <c r="B180" s="274"/>
      <c r="C180" s="274"/>
      <c r="D180" s="274"/>
      <c r="E180" s="178"/>
      <c r="F180" s="178" t="s">
        <v>0</v>
      </c>
      <c r="G180" s="178"/>
      <c r="H180" s="178" t="s">
        <v>0</v>
      </c>
      <c r="I180" s="178"/>
      <c r="J180" s="178"/>
      <c r="K180" s="178"/>
      <c r="L180" s="178"/>
      <c r="M180" s="178"/>
      <c r="N180" s="178"/>
    </row>
    <row r="181" spans="1:14" s="37" customFormat="1" ht="11.4" customHeight="1">
      <c r="A181" s="196"/>
      <c r="B181" s="104"/>
      <c r="C181" s="104"/>
      <c r="D181" s="104"/>
      <c r="E181" s="182"/>
      <c r="F181" s="200"/>
      <c r="G181" s="201"/>
      <c r="H181" s="200"/>
      <c r="I181" s="182"/>
      <c r="J181" s="182"/>
      <c r="K181" s="182"/>
      <c r="L181" s="182"/>
      <c r="M181" s="182"/>
      <c r="N181" s="182"/>
    </row>
    <row r="182" spans="1:14" s="37" customFormat="1" ht="18" customHeight="1" thickBot="1">
      <c r="A182" s="180" t="s">
        <v>285</v>
      </c>
      <c r="B182" s="180"/>
      <c r="C182" s="180"/>
      <c r="D182" s="180"/>
      <c r="E182" s="180"/>
      <c r="F182" s="203"/>
      <c r="G182" s="203"/>
      <c r="H182" s="203"/>
      <c r="I182" s="203"/>
      <c r="J182" s="198"/>
      <c r="K182" s="198"/>
      <c r="L182" s="198"/>
      <c r="M182" s="203"/>
      <c r="N182" s="203"/>
    </row>
    <row r="183" spans="1:14" s="55" customFormat="1" ht="15.75" customHeight="1">
      <c r="A183" s="181"/>
      <c r="B183" s="181"/>
      <c r="C183" s="181"/>
      <c r="D183" s="181"/>
      <c r="E183" s="181"/>
      <c r="J183" s="498" t="s">
        <v>294</v>
      </c>
      <c r="K183" s="498"/>
      <c r="L183" s="498"/>
      <c r="N183" s="460" t="s">
        <v>1</v>
      </c>
    </row>
    <row r="184" spans="1:14" s="37" customFormat="1" ht="16.5" customHeight="1">
      <c r="A184" s="107" t="s">
        <v>91</v>
      </c>
      <c r="B184" s="105"/>
      <c r="C184" s="105"/>
      <c r="D184" s="105"/>
      <c r="E184" s="105"/>
      <c r="F184" s="105"/>
      <c r="G184" s="105"/>
      <c r="H184" s="105"/>
      <c r="I184" s="289"/>
      <c r="J184" s="464">
        <v>2018</v>
      </c>
      <c r="K184" s="376"/>
      <c r="L184" s="464">
        <v>2017</v>
      </c>
      <c r="M184" s="465"/>
      <c r="N184" s="464">
        <v>2017</v>
      </c>
    </row>
    <row r="185" spans="1:14" s="37" customFormat="1" ht="11.4" customHeight="1">
      <c r="A185" s="104"/>
      <c r="B185" s="104" t="s">
        <v>77</v>
      </c>
      <c r="C185" s="104"/>
      <c r="D185" s="104"/>
      <c r="E185" s="104"/>
      <c r="I185" s="47"/>
      <c r="J185" s="119">
        <v>0</v>
      </c>
      <c r="K185" s="119"/>
      <c r="L185" s="119">
        <v>2.2999999999999998</v>
      </c>
      <c r="M185" s="47"/>
      <c r="N185" s="119">
        <v>0</v>
      </c>
    </row>
    <row r="186" spans="1:14" s="37" customFormat="1" ht="11.4" customHeight="1">
      <c r="A186" s="104"/>
      <c r="B186" s="104" t="s">
        <v>90</v>
      </c>
      <c r="C186" s="104"/>
      <c r="D186" s="104"/>
      <c r="E186" s="104"/>
      <c r="I186" s="47"/>
      <c r="J186" s="119">
        <v>1.9</v>
      </c>
      <c r="K186" s="119"/>
      <c r="L186" s="119">
        <v>10.4</v>
      </c>
      <c r="M186" s="47"/>
      <c r="N186" s="119">
        <v>7.6</v>
      </c>
    </row>
    <row r="187" spans="1:14" s="37" customFormat="1" ht="11.4" customHeight="1">
      <c r="A187" s="104"/>
      <c r="B187" s="104" t="s">
        <v>164</v>
      </c>
      <c r="C187" s="104"/>
      <c r="D187" s="104"/>
      <c r="E187" s="104"/>
      <c r="I187" s="47"/>
      <c r="J187" s="119">
        <v>17.8</v>
      </c>
      <c r="K187" s="119"/>
      <c r="L187" s="119">
        <v>42.6</v>
      </c>
      <c r="M187" s="47"/>
      <c r="N187" s="119">
        <v>35.5</v>
      </c>
    </row>
    <row r="188" spans="1:14" s="37" customFormat="1" ht="11.4" customHeight="1">
      <c r="A188" s="103"/>
      <c r="B188" s="103" t="s">
        <v>149</v>
      </c>
      <c r="C188" s="103"/>
      <c r="D188" s="103"/>
      <c r="E188" s="104"/>
      <c r="I188" s="47"/>
      <c r="J188" s="119">
        <v>43.3</v>
      </c>
      <c r="K188" s="119"/>
      <c r="L188" s="119">
        <v>84</v>
      </c>
      <c r="M188" s="47"/>
      <c r="N188" s="119">
        <v>69.3</v>
      </c>
    </row>
    <row r="189" spans="1:14" s="37" customFormat="1" ht="11.4" customHeight="1">
      <c r="A189" s="103"/>
      <c r="B189" s="103" t="s">
        <v>167</v>
      </c>
      <c r="C189" s="103"/>
      <c r="D189" s="103"/>
      <c r="E189" s="104"/>
      <c r="I189" s="47"/>
      <c r="J189" s="119">
        <v>132.4</v>
      </c>
      <c r="K189" s="119"/>
      <c r="L189" s="120">
        <v>206.4</v>
      </c>
      <c r="M189" s="47"/>
      <c r="N189" s="119">
        <v>185.7</v>
      </c>
    </row>
    <row r="190" spans="1:14" s="37" customFormat="1" ht="11.4" customHeight="1">
      <c r="A190" s="103"/>
      <c r="B190" s="103" t="s">
        <v>203</v>
      </c>
      <c r="C190" s="103"/>
      <c r="D190" s="103"/>
      <c r="E190" s="103"/>
      <c r="I190" s="289"/>
      <c r="J190" s="120">
        <v>72.400000000000006</v>
      </c>
      <c r="K190" s="120"/>
      <c r="L190" s="120">
        <v>42.7</v>
      </c>
      <c r="M190" s="289"/>
      <c r="N190" s="120">
        <v>90.8</v>
      </c>
    </row>
    <row r="191" spans="1:14" s="37" customFormat="1" ht="11.4" customHeight="1">
      <c r="A191" s="105"/>
      <c r="B191" s="105" t="s">
        <v>246</v>
      </c>
      <c r="C191" s="105"/>
      <c r="D191" s="105"/>
      <c r="E191" s="105"/>
      <c r="F191" s="105"/>
      <c r="G191" s="105"/>
      <c r="H191" s="105"/>
      <c r="I191" s="47"/>
      <c r="J191" s="158">
        <v>65</v>
      </c>
      <c r="K191" s="119"/>
      <c r="L191" s="158">
        <v>0</v>
      </c>
      <c r="M191" s="47"/>
      <c r="N191" s="158">
        <v>0</v>
      </c>
    </row>
    <row r="192" spans="1:14" s="37" customFormat="1" ht="14.25" customHeight="1">
      <c r="A192" s="104"/>
      <c r="B192" s="104" t="s">
        <v>57</v>
      </c>
      <c r="C192" s="104"/>
      <c r="D192" s="104"/>
      <c r="E192" s="104"/>
      <c r="F192" s="104"/>
      <c r="G192" s="104"/>
      <c r="H192" s="104"/>
      <c r="I192" s="47"/>
      <c r="J192" s="119">
        <f>SUM(J185:J191)+0.1</f>
        <v>332.90000000000003</v>
      </c>
      <c r="K192" s="119"/>
      <c r="L192" s="119">
        <f>SUM(L185:L191)+0.1</f>
        <v>388.50000000000006</v>
      </c>
      <c r="M192" s="47"/>
      <c r="N192" s="119">
        <f>SUM(N185:N191)+0.1</f>
        <v>389.00000000000006</v>
      </c>
    </row>
    <row r="193" spans="1:14" s="37" customFormat="1" ht="11.4" customHeight="1">
      <c r="A193" s="104"/>
      <c r="B193" s="104" t="s">
        <v>56</v>
      </c>
      <c r="C193" s="104"/>
      <c r="D193" s="104"/>
      <c r="E193" s="104"/>
      <c r="F193" s="104"/>
      <c r="G193" s="104"/>
      <c r="H193" s="104"/>
      <c r="I193" s="47"/>
      <c r="J193" s="119">
        <v>376.4</v>
      </c>
      <c r="K193" s="119"/>
      <c r="L193" s="119">
        <v>177.6</v>
      </c>
      <c r="M193" s="47"/>
      <c r="N193" s="119">
        <v>123.3</v>
      </c>
    </row>
    <row r="194" spans="1:14" s="238" customFormat="1" ht="15" customHeight="1">
      <c r="A194" s="106"/>
      <c r="B194" s="106" t="s">
        <v>55</v>
      </c>
      <c r="C194" s="106"/>
      <c r="D194" s="106"/>
      <c r="E194" s="106"/>
      <c r="F194" s="106"/>
      <c r="G194" s="106"/>
      <c r="H194" s="106"/>
      <c r="I194" s="282"/>
      <c r="J194" s="121">
        <f>SUM(J192:J193)</f>
        <v>709.3</v>
      </c>
      <c r="K194" s="117"/>
      <c r="L194" s="121">
        <f>SUM(L192:L193)</f>
        <v>566.1</v>
      </c>
      <c r="M194" s="282"/>
      <c r="N194" s="121">
        <f>SUM(N192:N193)</f>
        <v>512.30000000000007</v>
      </c>
    </row>
    <row r="195" spans="1:14" s="37" customFormat="1" ht="11.4" customHeight="1">
      <c r="A195" s="103"/>
      <c r="B195" s="204" t="s">
        <v>0</v>
      </c>
      <c r="C195" s="103"/>
      <c r="D195" s="103"/>
      <c r="E195" s="104"/>
      <c r="F195" s="193"/>
      <c r="G195" s="192"/>
      <c r="H195" s="193"/>
      <c r="I195" s="104"/>
      <c r="J195" s="104"/>
      <c r="K195" s="104"/>
      <c r="L195" s="104"/>
      <c r="M195" s="104"/>
      <c r="N195" s="193"/>
    </row>
    <row r="196" spans="1:14" s="37" customFormat="1" ht="11.4" customHeight="1">
      <c r="A196" s="104"/>
      <c r="B196" s="283"/>
      <c r="C196" s="283"/>
      <c r="D196" s="283"/>
      <c r="E196" s="104"/>
      <c r="F196" s="192"/>
      <c r="G196" s="192"/>
      <c r="H196" s="192"/>
      <c r="I196" s="104"/>
      <c r="J196" s="104"/>
      <c r="K196" s="104"/>
      <c r="L196" s="104"/>
      <c r="M196" s="104"/>
      <c r="N196" s="192"/>
    </row>
    <row r="197" spans="1:14" s="37" customFormat="1" ht="11.4" customHeight="1" thickBot="1">
      <c r="A197" s="205" t="s">
        <v>78</v>
      </c>
      <c r="B197" s="180"/>
      <c r="C197" s="180"/>
      <c r="D197" s="180"/>
      <c r="E197" s="180"/>
      <c r="F197" s="203"/>
      <c r="G197" s="203"/>
      <c r="H197" s="203"/>
      <c r="I197" s="180"/>
      <c r="J197" s="180"/>
      <c r="K197" s="180"/>
      <c r="L197" s="180"/>
      <c r="M197" s="180"/>
      <c r="N197" s="203"/>
    </row>
    <row r="198" spans="1:14" s="55" customFormat="1" ht="11.4" customHeight="1">
      <c r="A198" s="181"/>
      <c r="B198" s="181"/>
      <c r="C198" s="181"/>
      <c r="D198" s="181"/>
      <c r="E198" s="181"/>
      <c r="F198" s="494" t="s">
        <v>5</v>
      </c>
      <c r="G198" s="494"/>
      <c r="H198" s="494"/>
      <c r="I198" s="181"/>
      <c r="J198" s="495" t="s">
        <v>295</v>
      </c>
      <c r="K198" s="495"/>
      <c r="L198" s="495"/>
      <c r="M198" s="181"/>
      <c r="N198" s="108" t="s">
        <v>20</v>
      </c>
    </row>
    <row r="199" spans="1:14" s="55" customFormat="1" ht="11.4" customHeight="1">
      <c r="A199" s="181"/>
      <c r="B199" s="181"/>
      <c r="C199" s="181"/>
      <c r="D199" s="181"/>
      <c r="E199" s="181"/>
      <c r="F199" s="496" t="s">
        <v>294</v>
      </c>
      <c r="G199" s="496"/>
      <c r="H199" s="496"/>
      <c r="I199" s="181"/>
      <c r="J199" s="493" t="s">
        <v>294</v>
      </c>
      <c r="K199" s="493"/>
      <c r="L199" s="493"/>
      <c r="M199" s="181"/>
      <c r="N199" s="108" t="s">
        <v>1</v>
      </c>
    </row>
    <row r="200" spans="1:14" s="37" customFormat="1" ht="15.75" customHeight="1">
      <c r="A200" s="107" t="s">
        <v>91</v>
      </c>
      <c r="B200" s="105"/>
      <c r="C200" s="105"/>
      <c r="D200" s="105"/>
      <c r="E200" s="104"/>
      <c r="F200" s="464">
        <v>2018</v>
      </c>
      <c r="G200" s="468"/>
      <c r="H200" s="466">
        <v>2017</v>
      </c>
      <c r="I200" s="467"/>
      <c r="J200" s="376">
        <v>2018</v>
      </c>
      <c r="K200" s="376"/>
      <c r="L200" s="376">
        <v>2017</v>
      </c>
      <c r="M200" s="467"/>
      <c r="N200" s="376">
        <v>2017</v>
      </c>
    </row>
    <row r="201" spans="1:14" s="37" customFormat="1" ht="11.4" customHeight="1">
      <c r="A201" s="102"/>
      <c r="B201" s="103"/>
      <c r="C201" s="103"/>
      <c r="D201" s="103"/>
      <c r="E201" s="104"/>
      <c r="F201" s="128" t="s">
        <v>0</v>
      </c>
      <c r="G201" s="128"/>
      <c r="H201" s="128"/>
      <c r="I201" s="104"/>
      <c r="J201" s="104"/>
      <c r="K201" s="104"/>
      <c r="L201" s="104"/>
      <c r="M201" s="104"/>
      <c r="N201" s="104"/>
    </row>
    <row r="202" spans="1:14" s="37" customFormat="1" ht="11.4" customHeight="1">
      <c r="A202" s="104"/>
      <c r="B202" s="104" t="s">
        <v>292</v>
      </c>
      <c r="C202" s="104"/>
      <c r="D202" s="104"/>
      <c r="E202" s="104"/>
      <c r="F202" s="119">
        <f>+'Note 2'!H11</f>
        <v>67</v>
      </c>
      <c r="G202" s="119"/>
      <c r="H202" s="119">
        <f>+'Note 2'!I11</f>
        <v>101.8</v>
      </c>
      <c r="I202" s="104"/>
      <c r="J202" s="104">
        <f>+'Note 2'!H25</f>
        <v>263.39999999999998</v>
      </c>
      <c r="K202" s="104"/>
      <c r="L202" s="119">
        <v>191.7</v>
      </c>
      <c r="M202" s="104"/>
      <c r="N202" s="339">
        <f>+'Note 2'!K11</f>
        <v>299.39999999999998</v>
      </c>
    </row>
    <row r="203" spans="1:14" s="37" customFormat="1" ht="11.4" customHeight="1">
      <c r="A203" s="104"/>
      <c r="B203" s="104" t="s">
        <v>54</v>
      </c>
      <c r="C203" s="104"/>
      <c r="D203" s="104"/>
      <c r="E203" s="104"/>
      <c r="F203" s="119">
        <f>+'Note 2'!E12</f>
        <v>56</v>
      </c>
      <c r="G203" s="119"/>
      <c r="H203" s="119">
        <f>+'Note 2'!F12</f>
        <v>47.8</v>
      </c>
      <c r="I203" s="104"/>
      <c r="J203" s="386">
        <f>+'Note 2'!H26</f>
        <v>208.27799999999999</v>
      </c>
      <c r="K203" s="104"/>
      <c r="L203" s="119">
        <v>164.5</v>
      </c>
      <c r="M203" s="104"/>
      <c r="N203" s="339">
        <f>+'Note 2'!K12</f>
        <v>235</v>
      </c>
    </row>
    <row r="204" spans="1:14" s="37" customFormat="1" ht="11.4" customHeight="1">
      <c r="A204" s="104"/>
      <c r="B204" s="104" t="s">
        <v>120</v>
      </c>
      <c r="C204" s="104"/>
      <c r="D204" s="104"/>
      <c r="E204" s="104"/>
      <c r="F204" s="119">
        <f>-CF!E22</f>
        <v>101.873</v>
      </c>
      <c r="G204" s="119"/>
      <c r="H204" s="119">
        <v>82</v>
      </c>
      <c r="I204" s="104"/>
      <c r="J204" s="386">
        <f>-CF!I22</f>
        <v>236.87299999999999</v>
      </c>
      <c r="K204" s="104"/>
      <c r="L204" s="119">
        <v>159.4</v>
      </c>
      <c r="M204" s="104"/>
      <c r="N204" s="104">
        <f>-CF!M22</f>
        <v>213.4</v>
      </c>
    </row>
    <row r="205" spans="1:14" s="37" customFormat="1" ht="11.4" customHeight="1">
      <c r="A205" s="104"/>
      <c r="B205" s="104" t="s">
        <v>121</v>
      </c>
      <c r="C205" s="104"/>
      <c r="D205" s="104"/>
      <c r="E205" s="104"/>
      <c r="F205" s="119">
        <f>F133</f>
        <v>2.1619999999999999</v>
      </c>
      <c r="G205" s="119"/>
      <c r="H205" s="119">
        <f>H133</f>
        <v>1.3</v>
      </c>
      <c r="I205" s="119"/>
      <c r="J205" s="119">
        <f>J133</f>
        <v>5.1619999999999999</v>
      </c>
      <c r="K205" s="119"/>
      <c r="L205" s="119">
        <v>3.6</v>
      </c>
      <c r="M205" s="119"/>
      <c r="N205" s="119">
        <f>+N133</f>
        <v>4.8</v>
      </c>
    </row>
    <row r="206" spans="1:14" s="37" customFormat="1" ht="11.4" customHeight="1">
      <c r="A206" s="103"/>
      <c r="B206" s="103" t="s">
        <v>107</v>
      </c>
      <c r="C206" s="103"/>
      <c r="D206" s="103"/>
      <c r="E206" s="103"/>
      <c r="F206" s="120">
        <v>32</v>
      </c>
      <c r="G206" s="209"/>
      <c r="H206" s="120">
        <v>29.8</v>
      </c>
      <c r="I206" s="288"/>
      <c r="J206" s="120">
        <v>78.900000000000006</v>
      </c>
      <c r="K206" s="288"/>
      <c r="L206" s="119">
        <v>55.4</v>
      </c>
      <c r="M206" s="288"/>
      <c r="N206" s="119">
        <f>+N98</f>
        <v>71.599999999999994</v>
      </c>
    </row>
    <row r="207" spans="1:14" s="37" customFormat="1" ht="11.4" customHeight="1">
      <c r="A207" s="103"/>
      <c r="B207" s="103" t="s">
        <v>122</v>
      </c>
      <c r="C207" s="103"/>
      <c r="D207" s="103"/>
      <c r="E207" s="103"/>
      <c r="F207" s="120">
        <f>F78</f>
        <v>-72.3</v>
      </c>
      <c r="G207" s="120"/>
      <c r="H207" s="120">
        <v>-111.9</v>
      </c>
      <c r="I207" s="103"/>
      <c r="J207" s="120">
        <f>J78</f>
        <v>-166.2</v>
      </c>
      <c r="K207" s="103"/>
      <c r="L207" s="119">
        <v>-259</v>
      </c>
      <c r="M207" s="103"/>
      <c r="N207" s="335">
        <f>+N78</f>
        <v>-366.4</v>
      </c>
    </row>
    <row r="208" spans="1:14" s="37" customFormat="1" ht="11.4" customHeight="1">
      <c r="A208" s="103"/>
      <c r="B208" s="103" t="s">
        <v>208</v>
      </c>
      <c r="C208" s="103"/>
      <c r="D208" s="103"/>
      <c r="E208" s="103"/>
      <c r="F208" s="120">
        <f>F79</f>
        <v>-15.5</v>
      </c>
      <c r="G208" s="120"/>
      <c r="H208" s="120">
        <v>0</v>
      </c>
      <c r="I208" s="103"/>
      <c r="J208" s="120">
        <f>J79</f>
        <v>-105.5</v>
      </c>
      <c r="K208" s="103"/>
      <c r="L208" s="119">
        <v>-0.4</v>
      </c>
      <c r="M208" s="103"/>
      <c r="N208" s="335">
        <f>+N79</f>
        <v>-0.4</v>
      </c>
    </row>
    <row r="209" spans="1:14" s="37" customFormat="1" ht="11.4" customHeight="1">
      <c r="A209" s="103"/>
      <c r="B209" s="103" t="s">
        <v>183</v>
      </c>
      <c r="C209" s="103"/>
      <c r="D209" s="103"/>
      <c r="E209" s="103"/>
      <c r="F209" s="120">
        <f>F80</f>
        <v>0</v>
      </c>
      <c r="G209" s="120"/>
      <c r="H209" s="120">
        <v>-41.7</v>
      </c>
      <c r="I209" s="103"/>
      <c r="J209" s="120">
        <f>J80</f>
        <v>-7.9</v>
      </c>
      <c r="K209" s="103"/>
      <c r="L209" s="119">
        <v>-45.2</v>
      </c>
      <c r="M209" s="103"/>
      <c r="N209" s="335">
        <f>+N80</f>
        <v>-59.4</v>
      </c>
    </row>
    <row r="210" spans="1:14" s="37" customFormat="1" ht="11.4" customHeight="1">
      <c r="A210" s="103"/>
      <c r="B210" s="103"/>
      <c r="C210" s="103"/>
      <c r="D210" s="103"/>
      <c r="E210" s="103"/>
      <c r="F210" s="120"/>
      <c r="G210" s="120"/>
      <c r="H210" s="120"/>
      <c r="I210" s="103"/>
      <c r="J210" s="103"/>
      <c r="K210" s="103"/>
      <c r="L210" s="119"/>
      <c r="M210" s="103"/>
      <c r="N210" s="335"/>
    </row>
    <row r="211" spans="1:14" s="37" customFormat="1" ht="11.4" customHeight="1">
      <c r="A211" s="103"/>
      <c r="B211" s="102" t="s">
        <v>225</v>
      </c>
      <c r="C211" s="103"/>
      <c r="D211" s="103"/>
      <c r="E211" s="103"/>
      <c r="L211" s="119"/>
    </row>
    <row r="212" spans="1:14" s="37" customFormat="1" ht="11.4" customHeight="1">
      <c r="A212" s="103"/>
      <c r="B212" s="104" t="s">
        <v>293</v>
      </c>
      <c r="C212" s="103"/>
      <c r="D212" s="103"/>
      <c r="E212" s="103"/>
      <c r="F212" s="119">
        <f>+'Note 2'!E11</f>
        <v>95.7</v>
      </c>
      <c r="G212" s="119"/>
      <c r="H212" s="386">
        <f>+'Note 2'!I11</f>
        <v>101.8</v>
      </c>
      <c r="I212" s="104"/>
      <c r="J212" s="386">
        <f>+'Note 2'!E25</f>
        <v>248.23400000000001</v>
      </c>
      <c r="K212" s="104"/>
      <c r="L212" s="119">
        <f>+L202</f>
        <v>191.7</v>
      </c>
      <c r="M212" s="104"/>
      <c r="N212" s="386">
        <f>+'Note 2'!K11</f>
        <v>299.39999999999998</v>
      </c>
    </row>
    <row r="213" spans="1:14" s="37" customFormat="1" ht="11.4" customHeight="1">
      <c r="A213" s="103"/>
      <c r="B213" s="104" t="s">
        <v>135</v>
      </c>
      <c r="C213" s="103"/>
      <c r="D213" s="103"/>
      <c r="E213" s="103"/>
      <c r="F213" s="413">
        <f>F212/F204</f>
        <v>0.93940494537316066</v>
      </c>
      <c r="G213" s="387"/>
      <c r="H213" s="387">
        <f>H212/H204</f>
        <v>1.2414634146341463</v>
      </c>
      <c r="I213" s="387"/>
      <c r="J213" s="387">
        <f>J212/J204</f>
        <v>1.0479624102367091</v>
      </c>
      <c r="K213" s="387"/>
      <c r="L213" s="387">
        <v>1.2</v>
      </c>
      <c r="M213" s="387"/>
      <c r="N213" s="387">
        <f>N212/N204</f>
        <v>1.402999062792877</v>
      </c>
    </row>
    <row r="214" spans="1:14" s="37" customFormat="1" ht="11.4" customHeight="1">
      <c r="A214" s="103"/>
      <c r="B214" s="103"/>
      <c r="C214" s="103"/>
      <c r="D214" s="103"/>
      <c r="E214" s="103"/>
      <c r="F214" s="120"/>
      <c r="G214" s="120"/>
      <c r="H214" s="120"/>
      <c r="I214" s="103"/>
      <c r="J214" s="103"/>
      <c r="K214" s="103"/>
      <c r="L214" s="103"/>
      <c r="M214" s="103"/>
      <c r="N214" s="335"/>
    </row>
    <row r="215" spans="1:14" s="37" customFormat="1" ht="11.4" customHeight="1">
      <c r="A215" s="103"/>
      <c r="B215" s="103"/>
      <c r="C215" s="103"/>
      <c r="D215" s="103"/>
      <c r="E215" s="103"/>
      <c r="F215" s="120"/>
      <c r="G215" s="120"/>
      <c r="H215" s="120"/>
      <c r="I215" s="103"/>
      <c r="J215" s="103"/>
      <c r="K215" s="103"/>
      <c r="L215" s="103"/>
      <c r="M215" s="103"/>
      <c r="N215" s="335"/>
    </row>
    <row r="216" spans="1:14" s="37" customFormat="1" ht="11.4" customHeight="1">
      <c r="A216" s="103"/>
      <c r="B216" s="103"/>
      <c r="C216" s="103"/>
      <c r="D216" s="103"/>
      <c r="E216" s="103"/>
      <c r="F216" s="414"/>
      <c r="G216" s="206"/>
      <c r="H216" s="206"/>
      <c r="I216" s="103"/>
      <c r="J216" s="103"/>
      <c r="K216" s="103"/>
      <c r="L216" s="103"/>
      <c r="M216" s="103"/>
      <c r="N216" s="103"/>
    </row>
    <row r="217" spans="1:14" s="37" customFormat="1" ht="11.4" customHeight="1">
      <c r="A217" s="207"/>
      <c r="B217" s="208"/>
      <c r="C217" s="208"/>
      <c r="D217" s="208"/>
      <c r="E217" s="208"/>
      <c r="F217" s="198"/>
      <c r="G217" s="198"/>
      <c r="H217" s="198"/>
      <c r="I217" s="208"/>
      <c r="J217" s="208"/>
      <c r="K217" s="208"/>
      <c r="L217" s="208"/>
      <c r="M217" s="208"/>
      <c r="N217" s="208"/>
    </row>
    <row r="218" spans="1:14" s="37" customFormat="1" ht="15" customHeight="1">
      <c r="A218" s="275" t="s">
        <v>247</v>
      </c>
      <c r="B218" s="274"/>
      <c r="C218" s="274"/>
      <c r="D218" s="274"/>
      <c r="E218" s="178"/>
      <c r="F218" s="178" t="s">
        <v>0</v>
      </c>
      <c r="G218" s="178"/>
      <c r="H218" s="178" t="s">
        <v>0</v>
      </c>
      <c r="I218" s="178"/>
      <c r="J218" s="178"/>
      <c r="K218" s="178"/>
      <c r="L218" s="178"/>
      <c r="M218" s="178"/>
      <c r="N218" s="178"/>
    </row>
    <row r="219" spans="1:14" s="37" customFormat="1" ht="11.4" customHeight="1">
      <c r="A219" s="284" t="s">
        <v>0</v>
      </c>
      <c r="B219" s="104"/>
      <c r="C219" s="104"/>
      <c r="D219" s="104"/>
      <c r="E219" s="104"/>
      <c r="F219" s="232"/>
      <c r="G219" s="192"/>
      <c r="H219" s="192"/>
      <c r="I219" s="104"/>
      <c r="J219" s="104"/>
      <c r="K219" s="104"/>
      <c r="L219" s="104"/>
      <c r="M219" s="104"/>
      <c r="N219" s="104"/>
    </row>
    <row r="220" spans="1:14" s="37" customFormat="1" ht="11.4" customHeight="1" thickBot="1">
      <c r="A220" s="180" t="s">
        <v>130</v>
      </c>
      <c r="B220" s="180"/>
      <c r="C220" s="180"/>
      <c r="D220" s="180"/>
      <c r="E220" s="180"/>
      <c r="F220" s="203"/>
      <c r="G220" s="203"/>
      <c r="H220" s="203"/>
      <c r="I220" s="203"/>
      <c r="J220" s="203"/>
      <c r="K220" s="203"/>
      <c r="L220" s="198"/>
      <c r="M220" s="203"/>
      <c r="N220" s="461"/>
    </row>
    <row r="221" spans="1:14" s="55" customFormat="1" ht="15" customHeight="1">
      <c r="A221" s="181"/>
      <c r="B221" s="181"/>
      <c r="C221" s="181"/>
      <c r="D221" s="181"/>
      <c r="E221" s="181"/>
      <c r="I221" s="276"/>
      <c r="J221" s="498" t="s">
        <v>294</v>
      </c>
      <c r="K221" s="498"/>
      <c r="L221" s="498"/>
      <c r="M221" s="434"/>
      <c r="N221" s="455" t="s">
        <v>1</v>
      </c>
    </row>
    <row r="222" spans="1:14" s="37" customFormat="1" ht="15" customHeight="1">
      <c r="A222" s="107" t="s">
        <v>91</v>
      </c>
      <c r="B222" s="105"/>
      <c r="C222" s="105"/>
      <c r="D222" s="105"/>
      <c r="E222" s="105"/>
      <c r="F222" s="105"/>
      <c r="G222" s="105"/>
      <c r="H222" s="105"/>
      <c r="I222" s="285"/>
      <c r="J222" s="464">
        <v>2018</v>
      </c>
      <c r="K222" s="468"/>
      <c r="L222" s="466">
        <v>2017</v>
      </c>
      <c r="M222" s="378"/>
      <c r="N222" s="466">
        <v>2017</v>
      </c>
    </row>
    <row r="223" spans="1:14" ht="11.4" customHeight="1">
      <c r="A223" s="104"/>
      <c r="B223" s="161" t="s">
        <v>123</v>
      </c>
      <c r="C223" s="214"/>
      <c r="D223" s="214"/>
      <c r="E223" s="214"/>
      <c r="F223" s="214"/>
      <c r="G223" s="214"/>
      <c r="H223" s="214"/>
      <c r="I223" s="104"/>
      <c r="J223" s="119" t="s">
        <v>0</v>
      </c>
      <c r="K223" s="192"/>
      <c r="L223" s="119"/>
      <c r="M223" s="104"/>
    </row>
    <row r="224" spans="1:14" ht="11.4" customHeight="1">
      <c r="A224" s="104"/>
      <c r="B224" s="155" t="s">
        <v>169</v>
      </c>
      <c r="C224" s="214"/>
      <c r="D224" s="214"/>
      <c r="E224" s="214"/>
      <c r="F224" s="214"/>
      <c r="G224" s="214"/>
      <c r="H224" s="214"/>
      <c r="I224" s="104"/>
      <c r="J224" s="119">
        <v>382</v>
      </c>
      <c r="K224" s="192"/>
      <c r="L224" s="119">
        <v>386</v>
      </c>
      <c r="M224" s="104"/>
      <c r="N224" s="120">
        <v>385</v>
      </c>
    </row>
    <row r="225" spans="1:14" ht="11.4" customHeight="1">
      <c r="A225" s="104"/>
      <c r="B225" s="155" t="s">
        <v>124</v>
      </c>
      <c r="C225" s="214"/>
      <c r="D225" s="214"/>
      <c r="E225" s="214"/>
      <c r="F225" s="214"/>
      <c r="G225" s="214"/>
      <c r="H225" s="214"/>
      <c r="I225" s="104"/>
      <c r="J225" s="119">
        <v>145.80000000000001</v>
      </c>
      <c r="K225" s="192"/>
      <c r="L225" s="119">
        <v>166.6</v>
      </c>
      <c r="M225" s="104"/>
      <c r="N225" s="120">
        <v>161.4</v>
      </c>
    </row>
    <row r="226" spans="1:14" ht="11.4" customHeight="1">
      <c r="A226" s="104"/>
      <c r="B226" s="155" t="s">
        <v>125</v>
      </c>
      <c r="C226" s="214"/>
      <c r="D226" s="214"/>
      <c r="E226" s="214"/>
      <c r="F226" s="214"/>
      <c r="G226" s="214"/>
      <c r="H226" s="214"/>
      <c r="I226" s="104"/>
      <c r="J226" s="119">
        <v>235.1</v>
      </c>
      <c r="K226" s="192"/>
      <c r="L226" s="119">
        <v>261.5</v>
      </c>
      <c r="M226" s="104"/>
      <c r="N226" s="120">
        <v>255.1</v>
      </c>
    </row>
    <row r="227" spans="1:14" ht="11.4" customHeight="1">
      <c r="A227" s="104"/>
      <c r="B227" s="155" t="s">
        <v>207</v>
      </c>
      <c r="C227" s="214"/>
      <c r="D227" s="214"/>
      <c r="E227" s="214"/>
      <c r="F227" s="214"/>
      <c r="G227" s="214"/>
      <c r="H227" s="214"/>
      <c r="I227" s="104"/>
      <c r="J227" s="119">
        <v>235</v>
      </c>
      <c r="K227" s="192"/>
      <c r="L227" s="119">
        <v>200</v>
      </c>
      <c r="M227" s="104"/>
      <c r="N227" s="120">
        <v>190</v>
      </c>
    </row>
    <row r="228" spans="1:14" ht="11.4" customHeight="1">
      <c r="A228" s="104"/>
      <c r="B228" s="161" t="s">
        <v>126</v>
      </c>
      <c r="C228" s="214"/>
      <c r="D228" s="214"/>
      <c r="E228" s="214"/>
      <c r="F228" s="214"/>
      <c r="G228" s="214"/>
      <c r="H228" s="214"/>
      <c r="I228" s="104"/>
      <c r="J228" s="119"/>
      <c r="K228" s="192"/>
      <c r="L228" s="119"/>
      <c r="M228" s="104"/>
      <c r="N228" s="120"/>
    </row>
    <row r="229" spans="1:14" ht="11.4" customHeight="1">
      <c r="A229" s="104"/>
      <c r="B229" s="155" t="s">
        <v>127</v>
      </c>
      <c r="C229" s="214"/>
      <c r="D229" s="214"/>
      <c r="E229" s="214"/>
      <c r="F229" s="214"/>
      <c r="G229" s="214"/>
      <c r="H229" s="214"/>
      <c r="I229" s="104"/>
      <c r="J229" s="119">
        <v>26</v>
      </c>
      <c r="K229" s="192"/>
      <c r="L229" s="119">
        <v>26</v>
      </c>
      <c r="M229" s="104"/>
      <c r="N229" s="120">
        <v>26</v>
      </c>
    </row>
    <row r="230" spans="1:14" ht="11.4" customHeight="1">
      <c r="A230" s="104"/>
      <c r="B230" s="155" t="s">
        <v>190</v>
      </c>
      <c r="C230" s="214"/>
      <c r="D230" s="214"/>
      <c r="E230" s="214"/>
      <c r="F230" s="214"/>
      <c r="G230" s="214"/>
      <c r="H230" s="214"/>
      <c r="I230" s="104"/>
      <c r="J230" s="119">
        <v>212</v>
      </c>
      <c r="K230" s="192"/>
      <c r="L230" s="119">
        <v>212</v>
      </c>
      <c r="M230" s="104"/>
      <c r="N230" s="119">
        <v>212</v>
      </c>
    </row>
    <row r="231" spans="1:14" s="37" customFormat="1" ht="13.5" customHeight="1">
      <c r="A231" s="279"/>
      <c r="B231" s="106" t="s">
        <v>209</v>
      </c>
      <c r="C231" s="279"/>
      <c r="D231" s="279"/>
      <c r="E231" s="279"/>
      <c r="F231" s="279"/>
      <c r="G231" s="279"/>
      <c r="H231" s="279"/>
      <c r="I231" s="118"/>
      <c r="J231" s="121">
        <f>SUM(J224:J230)</f>
        <v>1235.9000000000001</v>
      </c>
      <c r="K231" s="119"/>
      <c r="L231" s="121">
        <f>SUM(L224:L230)</f>
        <v>1252.0999999999999</v>
      </c>
      <c r="M231" s="118"/>
      <c r="N231" s="121">
        <f>SUM(N224:N230)</f>
        <v>1229.5</v>
      </c>
    </row>
    <row r="232" spans="1:14" s="37" customFormat="1" ht="16.5" customHeight="1">
      <c r="A232" s="104"/>
      <c r="B232" s="155" t="s">
        <v>302</v>
      </c>
      <c r="C232" s="103"/>
      <c r="D232" s="103"/>
      <c r="E232" s="103"/>
      <c r="F232" s="103"/>
      <c r="G232" s="103"/>
      <c r="H232" s="103"/>
      <c r="I232" s="118"/>
      <c r="J232" s="120">
        <v>-77.2</v>
      </c>
      <c r="K232" s="119"/>
      <c r="L232" s="120">
        <v>-51.2</v>
      </c>
      <c r="M232" s="118"/>
      <c r="N232" s="120">
        <v>-77.2</v>
      </c>
    </row>
    <row r="233" spans="1:14" s="37" customFormat="1" ht="11.4" customHeight="1">
      <c r="A233" s="104"/>
      <c r="B233" s="155" t="s">
        <v>128</v>
      </c>
      <c r="C233" s="103"/>
      <c r="D233" s="103"/>
      <c r="E233" s="103"/>
      <c r="F233" s="103"/>
      <c r="G233" s="103"/>
      <c r="H233" s="103"/>
      <c r="I233" s="118"/>
      <c r="J233" s="120">
        <v>-12.6</v>
      </c>
      <c r="K233" s="119"/>
      <c r="L233" s="120">
        <v>-17.600000000000001</v>
      </c>
      <c r="M233" s="118"/>
      <c r="N233" s="120">
        <v>-16.5</v>
      </c>
    </row>
    <row r="234" spans="1:14" s="46" customFormat="1" ht="15" customHeight="1">
      <c r="A234" s="106"/>
      <c r="B234" s="236" t="s">
        <v>129</v>
      </c>
      <c r="C234" s="106"/>
      <c r="D234" s="106"/>
      <c r="E234" s="106"/>
      <c r="F234" s="106"/>
      <c r="G234" s="106"/>
      <c r="H234" s="106"/>
      <c r="I234" s="237"/>
      <c r="J234" s="121">
        <f>SUM(J231:J233)</f>
        <v>1146.1000000000001</v>
      </c>
      <c r="K234" s="215"/>
      <c r="L234" s="121">
        <f>SUM(L231:L233)</f>
        <v>1183.3</v>
      </c>
      <c r="M234" s="237"/>
      <c r="N234" s="121">
        <f>SUM(N231:N233)</f>
        <v>1135.8</v>
      </c>
    </row>
    <row r="235" spans="1:14" ht="11.4" customHeight="1">
      <c r="A235" s="104"/>
      <c r="B235" s="103"/>
      <c r="C235" s="103"/>
      <c r="D235" s="103"/>
      <c r="E235" s="103"/>
      <c r="F235" s="103"/>
      <c r="G235" s="103"/>
      <c r="H235" s="103"/>
      <c r="I235" s="104"/>
      <c r="J235" s="118"/>
      <c r="K235" s="119"/>
      <c r="L235" s="43"/>
      <c r="M235" s="104"/>
      <c r="N235" s="44"/>
    </row>
    <row r="236" spans="1:14" ht="11.4" customHeight="1" thickBot="1">
      <c r="A236" s="220" t="s">
        <v>131</v>
      </c>
      <c r="B236" s="203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</row>
    <row r="237" spans="1:14" s="55" customFormat="1" ht="11.4" customHeight="1">
      <c r="A237" s="181"/>
      <c r="B237" s="181"/>
      <c r="C237" s="181"/>
      <c r="D237" s="181"/>
      <c r="E237" s="181"/>
      <c r="F237" s="181"/>
      <c r="G237" s="181"/>
      <c r="H237" s="181"/>
      <c r="I237" s="456"/>
      <c r="J237" s="498" t="s">
        <v>294</v>
      </c>
      <c r="K237" s="498"/>
      <c r="L237" s="498"/>
      <c r="M237" s="434"/>
      <c r="N237" s="455" t="s">
        <v>1</v>
      </c>
    </row>
    <row r="238" spans="1:14" ht="11.4" customHeight="1">
      <c r="A238" s="107" t="s">
        <v>91</v>
      </c>
      <c r="B238" s="105"/>
      <c r="C238" s="105"/>
      <c r="D238" s="105"/>
      <c r="E238" s="105"/>
      <c r="F238" s="105"/>
      <c r="G238" s="105"/>
      <c r="H238" s="105"/>
      <c r="I238" s="285"/>
      <c r="J238" s="464">
        <v>2018</v>
      </c>
      <c r="K238" s="468"/>
      <c r="L238" s="466">
        <v>2017</v>
      </c>
      <c r="M238" s="378"/>
      <c r="N238" s="466">
        <v>2017</v>
      </c>
    </row>
    <row r="239" spans="1:14" ht="11.4" customHeight="1">
      <c r="A239" s="104"/>
      <c r="B239" s="161" t="s">
        <v>123</v>
      </c>
      <c r="C239" s="214"/>
      <c r="D239" s="214"/>
      <c r="E239" s="214"/>
      <c r="F239" s="214"/>
      <c r="G239" s="214"/>
      <c r="H239" s="214"/>
      <c r="I239" s="104"/>
      <c r="J239" s="119" t="s">
        <v>0</v>
      </c>
      <c r="K239" s="192"/>
      <c r="L239" s="119"/>
      <c r="M239" s="104"/>
    </row>
    <row r="240" spans="1:14" ht="11.4" customHeight="1">
      <c r="A240" s="104"/>
      <c r="B240" s="155" t="s">
        <v>207</v>
      </c>
      <c r="C240" s="214"/>
      <c r="D240" s="214"/>
      <c r="E240" s="214"/>
      <c r="F240" s="214"/>
      <c r="G240" s="214"/>
      <c r="H240" s="214"/>
      <c r="I240" s="104"/>
      <c r="J240" s="119">
        <v>115</v>
      </c>
      <c r="K240" s="192"/>
      <c r="L240" s="119">
        <v>200</v>
      </c>
      <c r="M240" s="104"/>
      <c r="N240" s="120">
        <v>210</v>
      </c>
    </row>
    <row r="241" spans="1:14" ht="11.4" customHeight="1">
      <c r="A241" s="104"/>
      <c r="B241" s="161" t="s">
        <v>126</v>
      </c>
      <c r="C241" s="214"/>
      <c r="D241" s="214"/>
      <c r="E241" s="214"/>
      <c r="F241" s="214"/>
      <c r="G241" s="214"/>
      <c r="H241" s="214"/>
      <c r="I241" s="104"/>
      <c r="J241" s="119"/>
      <c r="K241" s="192"/>
      <c r="L241" s="119"/>
      <c r="M241" s="104"/>
      <c r="N241" s="120"/>
    </row>
    <row r="242" spans="1:14" ht="11.4" customHeight="1">
      <c r="A242" s="104"/>
      <c r="B242" s="155" t="s">
        <v>132</v>
      </c>
      <c r="C242" s="214"/>
      <c r="D242" s="214"/>
      <c r="E242" s="214"/>
      <c r="F242" s="214"/>
      <c r="G242" s="214"/>
      <c r="H242" s="214"/>
      <c r="I242" s="104"/>
      <c r="J242" s="119">
        <v>6.1</v>
      </c>
      <c r="K242" s="192"/>
      <c r="L242" s="119">
        <v>6.3</v>
      </c>
      <c r="M242" s="104"/>
      <c r="N242" s="120">
        <v>6.1</v>
      </c>
    </row>
    <row r="243" spans="1:14" ht="11.4" customHeight="1">
      <c r="A243" s="104"/>
      <c r="B243" s="155" t="s">
        <v>133</v>
      </c>
      <c r="C243" s="214"/>
      <c r="D243" s="214"/>
      <c r="E243" s="214"/>
      <c r="F243" s="214"/>
      <c r="G243" s="214"/>
      <c r="H243" s="214"/>
      <c r="I243" s="104"/>
      <c r="J243" s="119">
        <v>7.4</v>
      </c>
      <c r="K243" s="192"/>
      <c r="L243" s="119">
        <v>2.5</v>
      </c>
      <c r="M243" s="104"/>
      <c r="N243" s="120">
        <v>11.3</v>
      </c>
    </row>
    <row r="244" spans="1:14" s="46" customFormat="1" ht="15" customHeight="1">
      <c r="A244" s="106"/>
      <c r="B244" s="236" t="s">
        <v>42</v>
      </c>
      <c r="C244" s="106"/>
      <c r="D244" s="106"/>
      <c r="E244" s="106"/>
      <c r="F244" s="106"/>
      <c r="G244" s="106"/>
      <c r="H244" s="106"/>
      <c r="I244" s="237"/>
      <c r="J244" s="121">
        <f>SUM(J240:J243)</f>
        <v>128.5</v>
      </c>
      <c r="K244" s="215"/>
      <c r="L244" s="121">
        <f>SUM(L240:L243)</f>
        <v>208.8</v>
      </c>
      <c r="M244" s="237"/>
      <c r="N244" s="121">
        <f>SUM(N240:N243)</f>
        <v>227.4</v>
      </c>
    </row>
    <row r="245" spans="1:14" ht="11.4" customHeight="1">
      <c r="A245" s="207"/>
      <c r="B245" s="208"/>
      <c r="C245" s="208"/>
      <c r="D245" s="208"/>
      <c r="E245" s="208"/>
      <c r="I245" s="208"/>
      <c r="J245" s="198"/>
      <c r="K245" s="198"/>
      <c r="L245" s="198"/>
      <c r="M245" s="208"/>
    </row>
    <row r="246" spans="1:14" ht="11.4" customHeight="1" thickBot="1">
      <c r="A246" s="220" t="s">
        <v>79</v>
      </c>
      <c r="B246" s="203"/>
      <c r="C246" s="220"/>
      <c r="D246" s="22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</row>
    <row r="247" spans="1:14" s="55" customFormat="1" ht="11.4" customHeight="1">
      <c r="A247" s="181"/>
      <c r="B247" s="181"/>
      <c r="C247" s="181"/>
      <c r="D247" s="181"/>
      <c r="E247" s="181"/>
      <c r="I247" s="276"/>
      <c r="J247" s="498" t="s">
        <v>294</v>
      </c>
      <c r="K247" s="498"/>
      <c r="L247" s="498"/>
      <c r="M247" s="434"/>
      <c r="N247" s="455" t="s">
        <v>1</v>
      </c>
    </row>
    <row r="248" spans="1:14" ht="11.4" customHeight="1">
      <c r="A248" s="107" t="s">
        <v>91</v>
      </c>
      <c r="B248" s="107"/>
      <c r="C248" s="107"/>
      <c r="D248" s="107"/>
      <c r="E248" s="107"/>
      <c r="F248" s="107"/>
      <c r="G248" s="107"/>
      <c r="H248" s="107"/>
      <c r="I248" s="198"/>
      <c r="J248" s="464">
        <v>2018</v>
      </c>
      <c r="K248" s="468"/>
      <c r="L248" s="466">
        <v>2017</v>
      </c>
      <c r="M248" s="477"/>
      <c r="N248" s="466">
        <v>2017</v>
      </c>
    </row>
    <row r="249" spans="1:14" ht="11.4" customHeight="1">
      <c r="A249" s="204"/>
      <c r="B249" s="204"/>
      <c r="C249" s="204"/>
      <c r="D249" s="204"/>
      <c r="E249" s="204"/>
      <c r="F249" s="204"/>
      <c r="G249" s="204"/>
      <c r="H249" s="204"/>
      <c r="I249" s="287"/>
      <c r="J249" s="287" t="s">
        <v>0</v>
      </c>
      <c r="K249" s="287"/>
      <c r="L249" s="287"/>
      <c r="M249" s="287"/>
    </row>
    <row r="250" spans="1:14" ht="11.4" customHeight="1">
      <c r="A250" s="104"/>
      <c r="B250" s="155" t="s">
        <v>2</v>
      </c>
      <c r="C250" s="214"/>
      <c r="D250" s="214"/>
      <c r="E250" s="214"/>
      <c r="F250" s="214"/>
      <c r="G250" s="214"/>
      <c r="H250" s="214"/>
      <c r="I250" s="104"/>
      <c r="J250" s="119">
        <v>44.5</v>
      </c>
      <c r="K250" s="192"/>
      <c r="L250" s="119">
        <v>24.2</v>
      </c>
      <c r="M250" s="104"/>
      <c r="N250" s="119">
        <v>47.3</v>
      </c>
    </row>
    <row r="251" spans="1:14" ht="11.4" customHeight="1">
      <c r="A251" s="103"/>
      <c r="B251" s="155" t="s">
        <v>43</v>
      </c>
      <c r="C251" s="103"/>
      <c r="D251" s="103"/>
      <c r="E251" s="103"/>
      <c r="F251" s="103"/>
      <c r="G251" s="103"/>
      <c r="H251" s="103"/>
      <c r="I251" s="104"/>
      <c r="J251" s="119">
        <v>42.4</v>
      </c>
      <c r="K251" s="215"/>
      <c r="L251" s="119">
        <v>114.7</v>
      </c>
      <c r="M251" s="104"/>
      <c r="N251" s="119">
        <v>43.2</v>
      </c>
    </row>
    <row r="252" spans="1:14" ht="11.4" customHeight="1">
      <c r="A252" s="103"/>
      <c r="B252" s="155" t="s">
        <v>14</v>
      </c>
      <c r="C252" s="103"/>
      <c r="D252" s="103"/>
      <c r="E252" s="103"/>
      <c r="F252" s="103"/>
      <c r="G252" s="103"/>
      <c r="H252" s="103"/>
      <c r="I252" s="104"/>
      <c r="J252" s="119">
        <v>-77.2</v>
      </c>
      <c r="K252" s="215"/>
      <c r="L252" s="119">
        <v>-51.2</v>
      </c>
      <c r="M252" s="104"/>
      <c r="N252" s="119">
        <v>-77.599999999999994</v>
      </c>
    </row>
    <row r="253" spans="1:14" ht="11.4" customHeight="1">
      <c r="A253" s="104"/>
      <c r="B253" s="155" t="s">
        <v>151</v>
      </c>
      <c r="C253" s="214"/>
      <c r="D253" s="214"/>
      <c r="E253" s="214"/>
      <c r="F253" s="214"/>
      <c r="G253" s="214"/>
      <c r="H253" s="214"/>
      <c r="I253" s="104"/>
      <c r="J253" s="119">
        <v>-1146.0999999999999</v>
      </c>
      <c r="K253" s="192"/>
      <c r="L253" s="119">
        <v>-1183.3</v>
      </c>
      <c r="M253" s="104"/>
      <c r="N253" s="119">
        <v>-1135.8</v>
      </c>
    </row>
    <row r="254" spans="1:14" ht="11.4" customHeight="1">
      <c r="A254" s="103"/>
      <c r="B254" s="155" t="s">
        <v>101</v>
      </c>
      <c r="C254" s="103"/>
      <c r="D254" s="103"/>
      <c r="E254" s="103"/>
      <c r="F254" s="103"/>
      <c r="G254" s="103"/>
      <c r="H254" s="103"/>
      <c r="I254" s="104"/>
      <c r="J254" s="119">
        <v>-12.6</v>
      </c>
      <c r="K254" s="215"/>
      <c r="L254" s="119">
        <v>-17.600000000000001</v>
      </c>
      <c r="M254" s="104"/>
      <c r="N254" s="119">
        <v>-16.5</v>
      </c>
    </row>
    <row r="255" spans="1:14" s="46" customFormat="1" ht="16.5" customHeight="1">
      <c r="A255" s="106"/>
      <c r="B255" s="236" t="s">
        <v>42</v>
      </c>
      <c r="C255" s="106"/>
      <c r="D255" s="106"/>
      <c r="E255" s="106"/>
      <c r="F255" s="106"/>
      <c r="G255" s="106"/>
      <c r="H255" s="106"/>
      <c r="I255" s="237"/>
      <c r="J255" s="121">
        <f>SUM(J250:J254)</f>
        <v>-1148.9999999999998</v>
      </c>
      <c r="K255" s="215"/>
      <c r="L255" s="121">
        <f>SUM(L250:L254)</f>
        <v>-1113.1999999999998</v>
      </c>
      <c r="M255" s="237"/>
      <c r="N255" s="121">
        <f>SUM(N250:N254)</f>
        <v>-1139.3999999999999</v>
      </c>
    </row>
    <row r="256" spans="1:14" ht="11.4" customHeight="1">
      <c r="A256" s="207"/>
      <c r="B256" s="210"/>
      <c r="C256" s="210"/>
      <c r="D256" s="210"/>
      <c r="E256" s="210"/>
      <c r="F256" s="249"/>
      <c r="G256" s="249"/>
      <c r="H256" s="249"/>
      <c r="I256" s="249"/>
      <c r="J256" s="249"/>
      <c r="K256" s="249"/>
      <c r="L256" s="249"/>
      <c r="M256" s="249"/>
      <c r="N256" s="249"/>
    </row>
    <row r="257" spans="1:14" ht="11.4" customHeight="1">
      <c r="A257" s="211" t="s">
        <v>0</v>
      </c>
      <c r="B257" s="127"/>
      <c r="C257" s="212"/>
      <c r="D257" s="197"/>
      <c r="E257" s="197"/>
      <c r="F257" s="200"/>
      <c r="G257" s="200"/>
      <c r="H257" s="200"/>
      <c r="I257" s="197"/>
      <c r="J257" s="197"/>
      <c r="K257" s="197"/>
      <c r="L257" s="197"/>
      <c r="M257" s="197"/>
      <c r="N257" s="197"/>
    </row>
    <row r="258" spans="1:14" s="37" customFormat="1" ht="15" customHeight="1">
      <c r="A258" s="176" t="s">
        <v>248</v>
      </c>
      <c r="B258" s="179"/>
      <c r="C258" s="179"/>
      <c r="D258" s="179"/>
      <c r="E258" s="177"/>
      <c r="F258" s="177" t="s">
        <v>0</v>
      </c>
      <c r="G258" s="177"/>
      <c r="H258" s="177" t="s">
        <v>0</v>
      </c>
      <c r="I258" s="177"/>
      <c r="J258" s="177"/>
      <c r="K258" s="177"/>
      <c r="L258" s="177"/>
      <c r="M258" s="177"/>
      <c r="N258" s="177"/>
    </row>
    <row r="259" spans="1:14" ht="11.4" customHeight="1">
      <c r="A259" s="211"/>
      <c r="B259" s="127"/>
      <c r="C259" s="212"/>
      <c r="D259" s="197"/>
      <c r="E259" s="197"/>
      <c r="F259" s="200"/>
      <c r="G259" s="200"/>
      <c r="H259" s="200"/>
      <c r="I259" s="197"/>
      <c r="J259" s="197"/>
      <c r="K259" s="197"/>
      <c r="L259" s="197"/>
      <c r="M259" s="197"/>
      <c r="N259" s="197"/>
    </row>
    <row r="260" spans="1:14" ht="11.4" customHeight="1" thickBot="1">
      <c r="A260" s="244" t="s">
        <v>27</v>
      </c>
      <c r="B260" s="159"/>
      <c r="C260" s="180"/>
      <c r="D260" s="180"/>
      <c r="E260" s="180"/>
      <c r="F260" s="218"/>
      <c r="G260" s="219"/>
      <c r="H260" s="220"/>
      <c r="I260" s="180"/>
      <c r="J260" s="180"/>
      <c r="K260" s="180"/>
      <c r="L260" s="180"/>
      <c r="M260" s="180"/>
      <c r="N260" s="180"/>
    </row>
    <row r="261" spans="1:14" ht="11.4" customHeight="1">
      <c r="A261" s="221" t="s">
        <v>0</v>
      </c>
      <c r="B261" s="214"/>
      <c r="C261" s="208"/>
      <c r="D261" s="208"/>
      <c r="E261" s="208"/>
      <c r="F261" s="494" t="s">
        <v>5</v>
      </c>
      <c r="G261" s="494"/>
      <c r="H261" s="494"/>
      <c r="I261" s="208"/>
      <c r="J261" s="494" t="s">
        <v>295</v>
      </c>
      <c r="K261" s="494"/>
      <c r="L261" s="494"/>
      <c r="M261" s="208"/>
      <c r="N261" s="354" t="s">
        <v>20</v>
      </c>
    </row>
    <row r="262" spans="1:14" ht="11.4" customHeight="1">
      <c r="A262" s="207"/>
      <c r="B262" s="214"/>
      <c r="C262" s="208"/>
      <c r="D262" s="208"/>
      <c r="E262" s="208"/>
      <c r="F262" s="496" t="s">
        <v>294</v>
      </c>
      <c r="G262" s="496"/>
      <c r="H262" s="496"/>
      <c r="I262" s="208"/>
      <c r="J262" s="496" t="s">
        <v>294</v>
      </c>
      <c r="K262" s="496"/>
      <c r="L262" s="496"/>
      <c r="M262" s="208"/>
      <c r="N262" s="355" t="s">
        <v>1</v>
      </c>
    </row>
    <row r="263" spans="1:14" ht="11.4" customHeight="1">
      <c r="A263" s="221" t="s">
        <v>0</v>
      </c>
      <c r="B263" s="221"/>
      <c r="C263" s="139"/>
      <c r="D263" s="222"/>
      <c r="E263" s="139"/>
      <c r="F263" s="464">
        <v>2018</v>
      </c>
      <c r="G263" s="469"/>
      <c r="H263" s="466">
        <v>2017</v>
      </c>
      <c r="I263" s="139"/>
      <c r="J263" s="478" t="s">
        <v>289</v>
      </c>
      <c r="K263" s="137"/>
      <c r="L263" s="478" t="s">
        <v>290</v>
      </c>
      <c r="M263" s="139"/>
      <c r="N263" s="464">
        <v>2017</v>
      </c>
    </row>
    <row r="264" spans="1:14" ht="11.4" customHeight="1">
      <c r="A264" s="135" t="s">
        <v>28</v>
      </c>
      <c r="B264" s="144"/>
      <c r="C264" s="221"/>
      <c r="D264" s="224"/>
      <c r="E264" s="221"/>
      <c r="F264" s="266">
        <v>-0.1</v>
      </c>
      <c r="G264" s="263"/>
      <c r="H264" s="225">
        <v>-0.56000000000000005</v>
      </c>
      <c r="I264" s="221"/>
      <c r="J264" s="225">
        <v>-0.19</v>
      </c>
      <c r="K264" s="221"/>
      <c r="L264" s="225">
        <v>-0.97</v>
      </c>
      <c r="M264" s="221"/>
      <c r="N264" s="266">
        <v>-1.55</v>
      </c>
    </row>
    <row r="265" spans="1:14" ht="11.4" customHeight="1">
      <c r="A265" s="226" t="s">
        <v>93</v>
      </c>
      <c r="B265" s="226"/>
      <c r="C265" s="227"/>
      <c r="D265" s="226"/>
      <c r="E265" s="120"/>
      <c r="F265" s="228">
        <v>-0.1</v>
      </c>
      <c r="G265" s="254"/>
      <c r="H265" s="228">
        <v>-0.56000000000000005</v>
      </c>
      <c r="I265" s="120"/>
      <c r="J265" s="228">
        <v>-0.19</v>
      </c>
      <c r="K265" s="120"/>
      <c r="L265" s="228">
        <v>-0.97</v>
      </c>
      <c r="M265" s="120"/>
      <c r="N265" s="228">
        <v>-1.55</v>
      </c>
    </row>
    <row r="266" spans="1:14" ht="13.5" customHeight="1">
      <c r="A266" s="229" t="s">
        <v>40</v>
      </c>
      <c r="B266" s="168"/>
      <c r="C266" s="230"/>
      <c r="D266" s="153"/>
      <c r="E266" s="230"/>
      <c r="F266" s="457">
        <v>338575506</v>
      </c>
      <c r="G266" s="458"/>
      <c r="H266" s="459">
        <v>338543497</v>
      </c>
      <c r="I266" s="458"/>
      <c r="J266" s="459">
        <v>338574220</v>
      </c>
      <c r="K266" s="458"/>
      <c r="L266" s="457">
        <v>337627311</v>
      </c>
      <c r="M266" s="458"/>
      <c r="N266" s="457">
        <v>337860603</v>
      </c>
    </row>
    <row r="267" spans="1:14" ht="11.4" customHeight="1">
      <c r="A267" s="229" t="s">
        <v>94</v>
      </c>
      <c r="B267" s="168"/>
      <c r="C267" s="230"/>
      <c r="D267" s="153"/>
      <c r="E267" s="230"/>
      <c r="F267" s="457">
        <v>340596892</v>
      </c>
      <c r="G267" s="458"/>
      <c r="H267" s="459">
        <v>339923754</v>
      </c>
      <c r="I267" s="458"/>
      <c r="J267" s="459">
        <v>341080049</v>
      </c>
      <c r="K267" s="458"/>
      <c r="L267" s="457">
        <v>339537399</v>
      </c>
      <c r="M267" s="458"/>
      <c r="N267" s="457">
        <v>340234632</v>
      </c>
    </row>
    <row r="268" spans="1:14" ht="11.4" customHeight="1">
      <c r="A268" s="229"/>
      <c r="B268" s="168"/>
      <c r="C268" s="230"/>
      <c r="D268" s="153"/>
      <c r="E268" s="230"/>
      <c r="F268" s="234"/>
      <c r="G268" s="235"/>
      <c r="H268" s="223"/>
      <c r="I268" s="230"/>
      <c r="J268" s="230"/>
      <c r="K268" s="230"/>
      <c r="L268" s="230"/>
      <c r="M268" s="230"/>
      <c r="N268" s="230"/>
    </row>
    <row r="269" spans="1:14" ht="11.4" customHeight="1">
      <c r="A269" s="229"/>
      <c r="B269" s="168"/>
      <c r="C269" s="230"/>
      <c r="D269" s="153"/>
      <c r="E269" s="230"/>
      <c r="F269" s="234"/>
      <c r="G269" s="235"/>
      <c r="H269" s="223"/>
      <c r="I269" s="230"/>
      <c r="J269" s="230"/>
      <c r="K269" s="230"/>
      <c r="L269" s="230"/>
      <c r="M269" s="230"/>
      <c r="N269" s="230"/>
    </row>
    <row r="270" spans="1:14" s="37" customFormat="1" ht="15" customHeight="1">
      <c r="A270" s="176" t="s">
        <v>249</v>
      </c>
      <c r="B270" s="179"/>
      <c r="C270" s="179"/>
      <c r="D270" s="179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</row>
    <row r="271" spans="1:14" ht="11.4" customHeight="1">
      <c r="A271" s="229"/>
      <c r="B271" s="168"/>
      <c r="C271" s="230"/>
      <c r="D271" s="153"/>
      <c r="E271" s="230"/>
      <c r="F271" s="234"/>
      <c r="G271" s="235"/>
      <c r="H271" s="223"/>
      <c r="I271" s="230"/>
      <c r="J271" s="230"/>
      <c r="K271" s="230"/>
      <c r="L271" s="230"/>
      <c r="M271" s="230"/>
      <c r="N271" s="230"/>
    </row>
    <row r="272" spans="1:14" s="37" customFormat="1" ht="11.4" customHeight="1" thickBot="1">
      <c r="A272" s="180" t="s">
        <v>173</v>
      </c>
      <c r="B272" s="180"/>
      <c r="C272" s="180"/>
      <c r="D272" s="21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</row>
    <row r="273" spans="1:14" s="55" customFormat="1" ht="11.4" customHeight="1">
      <c r="A273" s="181"/>
      <c r="B273" s="181"/>
      <c r="C273" s="181"/>
      <c r="D273" s="181"/>
      <c r="E273" s="181"/>
      <c r="F273" s="494" t="s">
        <v>5</v>
      </c>
      <c r="G273" s="494"/>
      <c r="H273" s="494"/>
      <c r="I273" s="181"/>
      <c r="J273" s="495" t="s">
        <v>295</v>
      </c>
      <c r="K273" s="495"/>
      <c r="L273" s="495"/>
      <c r="M273" s="181"/>
      <c r="N273" s="354" t="s">
        <v>20</v>
      </c>
    </row>
    <row r="274" spans="1:14" s="55" customFormat="1" ht="11.4" customHeight="1">
      <c r="A274" s="181"/>
      <c r="B274" s="181"/>
      <c r="C274" s="181"/>
      <c r="D274" s="181"/>
      <c r="E274" s="181"/>
      <c r="F274" s="496" t="s">
        <v>294</v>
      </c>
      <c r="G274" s="496"/>
      <c r="H274" s="496"/>
      <c r="I274" s="181"/>
      <c r="J274" s="493" t="s">
        <v>294</v>
      </c>
      <c r="K274" s="493"/>
      <c r="L274" s="493"/>
      <c r="M274" s="181"/>
      <c r="N274" s="355" t="s">
        <v>1</v>
      </c>
    </row>
    <row r="275" spans="1:14" ht="11.4" customHeight="1">
      <c r="A275" s="195" t="s">
        <v>91</v>
      </c>
      <c r="B275" s="107"/>
      <c r="C275" s="107"/>
      <c r="D275" s="107"/>
      <c r="E275" s="104"/>
      <c r="F275" s="464">
        <v>2018</v>
      </c>
      <c r="G275" s="468"/>
      <c r="H275" s="466">
        <v>2017</v>
      </c>
      <c r="I275" s="467"/>
      <c r="J275" s="376">
        <v>2018</v>
      </c>
      <c r="K275" s="376"/>
      <c r="L275" s="376">
        <v>2017</v>
      </c>
      <c r="M275" s="467"/>
      <c r="N275" s="376">
        <v>2017</v>
      </c>
    </row>
    <row r="276" spans="1:14" ht="11.4" customHeight="1">
      <c r="A276" s="204"/>
      <c r="B276" s="204"/>
      <c r="C276" s="204"/>
      <c r="D276" s="204"/>
      <c r="E276" s="104"/>
      <c r="F276" s="128"/>
      <c r="G276" s="128"/>
      <c r="H276" s="128"/>
      <c r="I276" s="104"/>
      <c r="J276" s="104"/>
      <c r="K276" s="104"/>
      <c r="L276" s="104"/>
      <c r="M276" s="104"/>
      <c r="N276" s="104"/>
    </row>
    <row r="277" spans="1:14" ht="11.4" customHeight="1">
      <c r="A277" s="104"/>
      <c r="B277" s="104" t="s">
        <v>213</v>
      </c>
      <c r="C277" s="104"/>
      <c r="D277" s="104"/>
      <c r="E277" s="104"/>
      <c r="F277" s="119">
        <v>-1</v>
      </c>
      <c r="G277" s="191"/>
      <c r="H277" s="119">
        <v>12.8</v>
      </c>
      <c r="I277" s="104"/>
      <c r="J277" s="441">
        <v>12.4</v>
      </c>
      <c r="K277" s="104"/>
      <c r="L277" s="119">
        <v>13.4</v>
      </c>
      <c r="M277" s="104"/>
      <c r="N277" s="345">
        <v>11.2</v>
      </c>
    </row>
    <row r="278" spans="1:14" ht="11.4" customHeight="1">
      <c r="A278" s="104"/>
      <c r="B278" s="155" t="s">
        <v>140</v>
      </c>
      <c r="C278" s="214"/>
      <c r="D278" s="214"/>
      <c r="E278" s="104"/>
      <c r="F278" s="119">
        <v>0</v>
      </c>
      <c r="G278" s="192"/>
      <c r="H278" s="119"/>
      <c r="I278" s="104"/>
      <c r="J278" s="441">
        <v>0</v>
      </c>
      <c r="K278" s="104"/>
      <c r="L278" s="119">
        <v>-10.8</v>
      </c>
      <c r="M278" s="104"/>
      <c r="N278" s="345">
        <v>-10.8</v>
      </c>
    </row>
    <row r="279" spans="1:14" s="46" customFormat="1" ht="15.75" customHeight="1">
      <c r="A279" s="106"/>
      <c r="B279" s="236" t="s">
        <v>113</v>
      </c>
      <c r="C279" s="106"/>
      <c r="D279" s="106"/>
      <c r="E279" s="237"/>
      <c r="F279" s="121">
        <f>SUM(F277:F278)</f>
        <v>-1</v>
      </c>
      <c r="G279" s="215"/>
      <c r="H279" s="121">
        <f>SUM(H277:H278)</f>
        <v>12.8</v>
      </c>
      <c r="I279" s="237"/>
      <c r="J279" s="121">
        <f>SUM(J277:J278)</f>
        <v>12.4</v>
      </c>
      <c r="K279" s="237"/>
      <c r="L279" s="121">
        <f>SUM(L277:L278)</f>
        <v>2.5999999999999996</v>
      </c>
      <c r="M279" s="237"/>
      <c r="N279" s="121">
        <f>SUM(N277:N278)</f>
        <v>0.39999999999999858</v>
      </c>
    </row>
    <row r="280" spans="1:14" ht="11.4" customHeight="1">
      <c r="A280" s="216"/>
      <c r="B280" s="161" t="s">
        <v>141</v>
      </c>
      <c r="C280" s="127"/>
      <c r="D280" s="127"/>
      <c r="E280" s="175"/>
      <c r="F280" s="119"/>
      <c r="G280" s="233"/>
      <c r="H280" s="119"/>
      <c r="I280" s="103"/>
      <c r="J280" s="103"/>
      <c r="K280" s="103"/>
      <c r="L280" s="103"/>
      <c r="M280" s="103"/>
      <c r="N280" s="103"/>
    </row>
    <row r="281" spans="1:14" ht="11.4" customHeight="1">
      <c r="A281" s="104" t="s">
        <v>0</v>
      </c>
      <c r="B281" s="156" t="s">
        <v>134</v>
      </c>
      <c r="C281" s="127"/>
      <c r="D281" s="127"/>
      <c r="E281" s="104"/>
      <c r="F281" s="119">
        <v>-0.5</v>
      </c>
      <c r="G281" s="104"/>
      <c r="H281" s="119">
        <v>2</v>
      </c>
      <c r="I281" s="104"/>
      <c r="J281" s="441">
        <v>-0.5</v>
      </c>
      <c r="K281" s="104"/>
      <c r="L281" s="104">
        <v>3.1</v>
      </c>
      <c r="M281" s="104"/>
      <c r="N281" s="339">
        <v>2.2999999999999998</v>
      </c>
    </row>
    <row r="282" spans="1:14" ht="11.4" customHeight="1">
      <c r="A282" s="104"/>
      <c r="B282" s="214" t="s">
        <v>143</v>
      </c>
      <c r="C282" s="104"/>
      <c r="D282" s="104"/>
      <c r="E282" s="104"/>
      <c r="F282" s="119">
        <v>0</v>
      </c>
      <c r="G282" s="191"/>
      <c r="H282" s="119"/>
      <c r="I282" s="104"/>
      <c r="J282" s="441">
        <v>0</v>
      </c>
      <c r="K282" s="104"/>
      <c r="L282" s="104">
        <v>0.3</v>
      </c>
      <c r="M282" s="104"/>
      <c r="N282" s="339">
        <v>0.3</v>
      </c>
    </row>
    <row r="283" spans="1:14" ht="11.4" customHeight="1">
      <c r="A283" s="217"/>
      <c r="B283" s="247" t="s">
        <v>142</v>
      </c>
      <c r="C283" s="210"/>
      <c r="D283" s="210"/>
      <c r="E283" s="210"/>
      <c r="F283" s="119">
        <v>0.4</v>
      </c>
      <c r="G283" s="199"/>
      <c r="H283" s="119">
        <v>0.3</v>
      </c>
      <c r="I283" s="210"/>
      <c r="J283" s="444">
        <v>0.4</v>
      </c>
      <c r="K283" s="210"/>
      <c r="L283" s="104">
        <v>1.1000000000000001</v>
      </c>
      <c r="M283" s="210"/>
      <c r="N283" s="119">
        <v>0.6</v>
      </c>
    </row>
    <row r="284" spans="1:14" s="46" customFormat="1" ht="15" customHeight="1">
      <c r="A284" s="106"/>
      <c r="B284" s="236" t="s">
        <v>144</v>
      </c>
      <c r="C284" s="106"/>
      <c r="D284" s="106"/>
      <c r="E284" s="237"/>
      <c r="F284" s="121">
        <f>SUM(F281:F283)</f>
        <v>-9.9999999999999978E-2</v>
      </c>
      <c r="G284" s="215"/>
      <c r="H284" s="121">
        <f>SUM(H281:H283)</f>
        <v>2.2999999999999998</v>
      </c>
      <c r="I284" s="237"/>
      <c r="J284" s="121">
        <f>SUM(J281:J283)</f>
        <v>-9.9999999999999978E-2</v>
      </c>
      <c r="K284" s="237"/>
      <c r="L284" s="121">
        <f>SUM(L281:L283)</f>
        <v>4.5</v>
      </c>
      <c r="M284" s="237"/>
      <c r="N284" s="121">
        <f>SUM(N281:N283)</f>
        <v>3.1999999999999997</v>
      </c>
    </row>
    <row r="285" spans="1:14" ht="11.1" customHeight="1">
      <c r="A285" s="103"/>
      <c r="B285" s="155"/>
      <c r="C285" s="103"/>
      <c r="D285" s="103"/>
      <c r="E285" s="104"/>
      <c r="F285" s="118"/>
      <c r="G285" s="215"/>
      <c r="H285" s="120"/>
      <c r="I285" s="104"/>
      <c r="J285" s="104"/>
      <c r="K285" s="104"/>
      <c r="L285" s="104"/>
      <c r="M285" s="104"/>
      <c r="N285" s="104"/>
    </row>
    <row r="286" spans="1:14" ht="13.8">
      <c r="A286" s="229"/>
      <c r="B286" s="168"/>
      <c r="C286" s="230"/>
      <c r="D286" s="153"/>
      <c r="E286" s="230"/>
      <c r="F286" s="223"/>
      <c r="G286" s="230"/>
      <c r="H286" s="223"/>
      <c r="I286" s="230"/>
      <c r="J286" s="230"/>
      <c r="K286" s="230"/>
      <c r="L286" s="230"/>
      <c r="M286" s="230"/>
      <c r="N286" s="230"/>
    </row>
    <row r="287" spans="1:14" ht="18">
      <c r="A287" s="176" t="s">
        <v>250</v>
      </c>
      <c r="B287" s="179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</row>
    <row r="288" spans="1:14" ht="14.4" thickBot="1">
      <c r="A288" s="180"/>
      <c r="B288" s="180"/>
      <c r="C288" s="180"/>
      <c r="D288" s="21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</row>
    <row r="289" spans="1:14" ht="13.8">
      <c r="A289" s="181"/>
      <c r="B289" s="181"/>
      <c r="C289" s="181"/>
      <c r="D289" s="181"/>
      <c r="E289" s="181"/>
      <c r="F289" s="494" t="s">
        <v>5</v>
      </c>
      <c r="G289" s="494"/>
      <c r="H289" s="494"/>
      <c r="I289" s="181"/>
      <c r="J289" s="495" t="s">
        <v>295</v>
      </c>
      <c r="K289" s="495"/>
      <c r="L289" s="495"/>
      <c r="M289" s="181"/>
      <c r="N289" s="391" t="s">
        <v>20</v>
      </c>
    </row>
    <row r="290" spans="1:14" ht="13.8">
      <c r="A290" s="181"/>
      <c r="B290" s="181"/>
      <c r="C290" s="181"/>
      <c r="D290" s="181"/>
      <c r="E290" s="181"/>
      <c r="F290" s="496" t="s">
        <v>294</v>
      </c>
      <c r="G290" s="496"/>
      <c r="H290" s="496"/>
      <c r="I290" s="181"/>
      <c r="J290" s="493" t="s">
        <v>294</v>
      </c>
      <c r="K290" s="493"/>
      <c r="L290" s="493"/>
      <c r="M290" s="181"/>
      <c r="N290" s="390" t="s">
        <v>1</v>
      </c>
    </row>
    <row r="291" spans="1:14" ht="13.8">
      <c r="A291" s="107" t="s">
        <v>91</v>
      </c>
      <c r="B291" s="107"/>
      <c r="C291" s="107"/>
      <c r="D291" s="107"/>
      <c r="E291" s="104"/>
      <c r="F291" s="464">
        <v>2018</v>
      </c>
      <c r="G291" s="468"/>
      <c r="H291" s="466">
        <v>2017</v>
      </c>
      <c r="I291" s="467"/>
      <c r="J291" s="376">
        <v>2018</v>
      </c>
      <c r="K291" s="376"/>
      <c r="L291" s="376">
        <v>2017</v>
      </c>
      <c r="M291" s="467"/>
      <c r="N291" s="376">
        <v>2017</v>
      </c>
    </row>
    <row r="292" spans="1:14" ht="13.8">
      <c r="A292" s="103"/>
      <c r="B292" s="392" t="s">
        <v>181</v>
      </c>
      <c r="C292" s="393"/>
      <c r="D292" s="394"/>
      <c r="E292" s="393">
        <v>16.7</v>
      </c>
      <c r="F292" s="395">
        <f>+'IS &amp; OCI'!F18</f>
        <v>-10.407999999999987</v>
      </c>
      <c r="G292" s="395">
        <v>-67.900000000000006</v>
      </c>
      <c r="H292" s="395">
        <f>+'IS &amp; OCI'!H18</f>
        <v>-113.3</v>
      </c>
      <c r="I292" s="395"/>
      <c r="J292" s="395">
        <f>+'IS &amp; OCI'!J18</f>
        <v>12.965000000000055</v>
      </c>
      <c r="K292" s="395"/>
      <c r="L292" s="395">
        <v>-224.3</v>
      </c>
      <c r="M292" s="395"/>
      <c r="N292" s="395">
        <f>+'IS &amp; OCI'!N18</f>
        <v>-383.6</v>
      </c>
    </row>
    <row r="293" spans="1:14" ht="13.8">
      <c r="A293" s="103"/>
      <c r="B293" s="143" t="s">
        <v>274</v>
      </c>
      <c r="C293" s="393"/>
      <c r="D293" s="394"/>
      <c r="E293" s="393"/>
      <c r="F293" s="393">
        <f>-'Segment table'!G8</f>
        <v>28.699999999999989</v>
      </c>
      <c r="G293" s="395"/>
      <c r="H293" s="395">
        <v>0</v>
      </c>
      <c r="I293" s="395"/>
      <c r="J293" s="393">
        <f>-'Segment table'!G23</f>
        <v>-15.16599999999994</v>
      </c>
      <c r="K293" s="395"/>
      <c r="L293" s="393">
        <v>0</v>
      </c>
      <c r="M293" s="395"/>
      <c r="N293" s="395">
        <v>0</v>
      </c>
    </row>
    <row r="294" spans="1:14" ht="13.8">
      <c r="A294" s="103"/>
      <c r="B294" s="143" t="s">
        <v>273</v>
      </c>
      <c r="C294" s="103"/>
      <c r="D294" s="202"/>
      <c r="E294" s="198"/>
      <c r="F294" s="393">
        <f>-F121</f>
        <v>3.5</v>
      </c>
      <c r="G294" s="393"/>
      <c r="H294" s="393">
        <f>-'IS &amp; OCI'!H16</f>
        <v>12.7</v>
      </c>
      <c r="I294" s="393"/>
      <c r="J294" s="393">
        <f>-J121</f>
        <v>4</v>
      </c>
      <c r="K294" s="393"/>
      <c r="L294" s="393">
        <v>18.100000000000001</v>
      </c>
      <c r="M294" s="393"/>
      <c r="N294" s="393">
        <f>-'IS &amp; OCI'!N16</f>
        <v>82.8</v>
      </c>
    </row>
    <row r="295" spans="1:14" ht="13.8">
      <c r="A295" s="103"/>
      <c r="B295" s="143" t="s">
        <v>187</v>
      </c>
      <c r="C295" s="103"/>
      <c r="D295" s="202"/>
      <c r="E295" s="198"/>
      <c r="F295" s="393">
        <f>-'IS &amp; OCI'!F13</f>
        <v>87.8</v>
      </c>
      <c r="G295" s="393"/>
      <c r="H295" s="393">
        <f>-'IS &amp; OCI'!H13</f>
        <v>153.6</v>
      </c>
      <c r="I295" s="393"/>
      <c r="J295" s="393">
        <f>-'IS &amp; OCI'!J13</f>
        <v>279.59999999999997</v>
      </c>
      <c r="K295" s="393"/>
      <c r="L295" s="393">
        <v>304.7</v>
      </c>
      <c r="M295" s="393"/>
      <c r="N295" s="393">
        <f>-'IS &amp; OCI'!N13</f>
        <v>426.29999999999995</v>
      </c>
    </row>
    <row r="296" spans="1:14" ht="13.8">
      <c r="A296" s="103"/>
      <c r="B296" s="143" t="s">
        <v>185</v>
      </c>
      <c r="C296" s="103"/>
      <c r="D296" s="202"/>
      <c r="E296" s="198"/>
      <c r="F296" s="394">
        <f>-'IS &amp; OCI'!F14</f>
        <v>23.257000000000001</v>
      </c>
      <c r="G296" s="394"/>
      <c r="H296" s="393">
        <f>-'IS &amp; OCI'!H14</f>
        <v>27.1</v>
      </c>
      <c r="I296" s="393"/>
      <c r="J296" s="394">
        <f>-'IS &amp; OCI'!J14</f>
        <v>79.756999999999991</v>
      </c>
      <c r="K296" s="393"/>
      <c r="L296" s="393">
        <v>114.5</v>
      </c>
      <c r="M296" s="393"/>
      <c r="N296" s="393">
        <f>-'IS &amp; OCI'!N14</f>
        <v>154.4</v>
      </c>
    </row>
    <row r="297" spans="1:14" ht="13.8">
      <c r="A297" s="103"/>
      <c r="B297" s="143" t="s">
        <v>186</v>
      </c>
      <c r="C297" s="103"/>
      <c r="D297" s="202"/>
      <c r="E297" s="198"/>
      <c r="F297" s="393">
        <f>-'IS &amp; OCI'!F15</f>
        <v>0</v>
      </c>
      <c r="G297" s="393"/>
      <c r="H297" s="393">
        <v>28.5</v>
      </c>
      <c r="I297" s="44"/>
      <c r="J297" s="393">
        <f>-'IS &amp; OCI'!J15</f>
        <v>0</v>
      </c>
      <c r="K297" s="44"/>
      <c r="L297" s="393">
        <v>38.4</v>
      </c>
      <c r="M297" s="44"/>
      <c r="N297" s="393">
        <f>-'IS &amp; OCI'!N15</f>
        <v>94.2</v>
      </c>
    </row>
    <row r="298" spans="1:14" ht="13.8">
      <c r="A298" s="291"/>
      <c r="B298" s="236" t="s">
        <v>275</v>
      </c>
      <c r="C298" s="106"/>
      <c r="D298" s="106"/>
      <c r="E298" s="237"/>
      <c r="F298" s="121">
        <f>SUM(F292:F297)</f>
        <v>132.84899999999999</v>
      </c>
      <c r="G298" s="215"/>
      <c r="H298" s="121">
        <f>SUM(H292:H297)</f>
        <v>108.6</v>
      </c>
      <c r="I298" s="237"/>
      <c r="J298" s="121">
        <f>SUM(J292:J297)</f>
        <v>361.15600000000006</v>
      </c>
      <c r="K298" s="237"/>
      <c r="L298" s="121">
        <f>SUM(L292:L297)-0.1</f>
        <v>251.29999999999998</v>
      </c>
      <c r="M298" s="237"/>
      <c r="N298" s="121">
        <f>SUM(N292:N297)</f>
        <v>374.09999999999997</v>
      </c>
    </row>
    <row r="299" spans="1:14" ht="14.4">
      <c r="A299" s="36"/>
      <c r="B299" s="396"/>
      <c r="C299" s="396"/>
      <c r="D299" s="396"/>
      <c r="E299" s="396"/>
      <c r="F299" s="400"/>
      <c r="G299" s="397"/>
      <c r="H299" s="400"/>
      <c r="I299" s="392"/>
      <c r="J299" s="392"/>
      <c r="K299" s="392"/>
      <c r="L299" s="392"/>
      <c r="M299" s="392"/>
      <c r="N299" s="400"/>
    </row>
    <row r="300" spans="1:14" ht="14.4" thickBot="1">
      <c r="A300" s="180"/>
      <c r="B300" s="180"/>
      <c r="C300" s="180"/>
      <c r="D300" s="213"/>
      <c r="E300" s="203"/>
      <c r="F300" s="286"/>
      <c r="G300" s="286"/>
      <c r="H300" s="286"/>
      <c r="I300" s="203"/>
      <c r="J300" s="203"/>
      <c r="K300" s="203"/>
      <c r="L300" s="203"/>
      <c r="M300" s="203"/>
      <c r="N300" s="203"/>
    </row>
    <row r="301" spans="1:14" ht="13.8">
      <c r="A301" s="181"/>
      <c r="B301" s="181"/>
      <c r="C301" s="181"/>
      <c r="D301" s="181"/>
      <c r="E301" s="181"/>
      <c r="F301" s="497" t="s">
        <v>5</v>
      </c>
      <c r="G301" s="497"/>
      <c r="H301" s="497"/>
      <c r="I301" s="181"/>
      <c r="J301" s="499" t="s">
        <v>295</v>
      </c>
      <c r="K301" s="499"/>
      <c r="L301" s="499"/>
      <c r="M301" s="181"/>
      <c r="N301" s="434" t="s">
        <v>20</v>
      </c>
    </row>
    <row r="302" spans="1:14" ht="13.8">
      <c r="A302" s="181"/>
      <c r="B302" s="181"/>
      <c r="C302" s="181"/>
      <c r="D302" s="181"/>
      <c r="E302" s="181"/>
      <c r="F302" s="496" t="s">
        <v>294</v>
      </c>
      <c r="G302" s="496"/>
      <c r="H302" s="496"/>
      <c r="I302" s="181"/>
      <c r="J302" s="493" t="s">
        <v>294</v>
      </c>
      <c r="K302" s="493"/>
      <c r="L302" s="493"/>
      <c r="M302" s="181"/>
      <c r="N302" s="390" t="s">
        <v>1</v>
      </c>
    </row>
    <row r="303" spans="1:14" ht="13.8">
      <c r="A303" s="107" t="s">
        <v>91</v>
      </c>
      <c r="B303" s="107"/>
      <c r="C303" s="107"/>
      <c r="D303" s="107"/>
      <c r="E303" s="104"/>
      <c r="F303" s="464">
        <v>2018</v>
      </c>
      <c r="G303" s="468"/>
      <c r="H303" s="466">
        <v>2017</v>
      </c>
      <c r="I303" s="467"/>
      <c r="J303" s="376">
        <v>2018</v>
      </c>
      <c r="K303" s="376"/>
      <c r="L303" s="376">
        <v>2017</v>
      </c>
      <c r="M303" s="467"/>
      <c r="N303" s="376">
        <v>2017</v>
      </c>
    </row>
    <row r="304" spans="1:14" ht="13.8">
      <c r="A304" s="398"/>
      <c r="B304" s="392" t="s">
        <v>181</v>
      </c>
      <c r="C304" s="393"/>
      <c r="D304" s="394"/>
      <c r="E304" s="393">
        <v>16.7</v>
      </c>
      <c r="F304" s="395">
        <f>+'IS &amp; OCI'!F18</f>
        <v>-10.407999999999987</v>
      </c>
      <c r="G304" s="395">
        <v>-67.900000000000006</v>
      </c>
      <c r="H304" s="395">
        <v>-113.3</v>
      </c>
      <c r="I304" s="395"/>
      <c r="J304" s="395">
        <f>+'IS &amp; OCI'!J18</f>
        <v>12.965000000000055</v>
      </c>
      <c r="K304" s="395"/>
      <c r="L304" s="395">
        <f>+'IS &amp; OCI'!L18</f>
        <v>-224.3</v>
      </c>
      <c r="M304" s="395"/>
      <c r="N304" s="395">
        <v>-383.60000000000014</v>
      </c>
    </row>
    <row r="305" spans="1:14" ht="13.8">
      <c r="A305" s="317"/>
      <c r="B305" s="143" t="s">
        <v>277</v>
      </c>
      <c r="C305" s="393"/>
      <c r="D305" s="394"/>
      <c r="E305" s="393"/>
      <c r="F305" s="393">
        <f>-'Segment table'!G8</f>
        <v>28.699999999999989</v>
      </c>
      <c r="G305" s="395"/>
      <c r="H305" s="395">
        <v>0</v>
      </c>
      <c r="I305" s="395"/>
      <c r="J305" s="393">
        <f>+J293</f>
        <v>-15.16599999999994</v>
      </c>
      <c r="K305" s="395"/>
      <c r="L305" s="393">
        <v>0</v>
      </c>
      <c r="M305" s="395"/>
      <c r="N305" s="395">
        <v>0</v>
      </c>
    </row>
    <row r="306" spans="1:14" ht="13.8">
      <c r="A306" s="317"/>
      <c r="B306" s="143" t="s">
        <v>193</v>
      </c>
      <c r="C306" s="393"/>
      <c r="D306" s="394"/>
      <c r="E306" s="393">
        <v>-0.7</v>
      </c>
      <c r="F306" s="393">
        <f>-'IS &amp; OCI'!F16</f>
        <v>3.5</v>
      </c>
      <c r="G306" s="393"/>
      <c r="H306" s="393">
        <f>-'IS &amp; OCI'!H16</f>
        <v>12.7</v>
      </c>
      <c r="I306" s="393"/>
      <c r="J306" s="393">
        <f>+J294</f>
        <v>4</v>
      </c>
      <c r="K306" s="393"/>
      <c r="L306" s="393">
        <v>18.100000000000001</v>
      </c>
      <c r="M306" s="393"/>
      <c r="N306" s="393">
        <f>-'IS &amp; OCI'!N16</f>
        <v>82.8</v>
      </c>
    </row>
    <row r="307" spans="1:14" ht="13.8">
      <c r="A307" s="317"/>
      <c r="B307" s="143" t="s">
        <v>276</v>
      </c>
      <c r="C307" s="393"/>
      <c r="D307" s="394"/>
      <c r="E307" s="393"/>
      <c r="F307" s="393">
        <f>-'Segment table'!G13</f>
        <v>-24.460000000000008</v>
      </c>
      <c r="G307" s="393"/>
      <c r="H307" s="393">
        <v>0</v>
      </c>
      <c r="I307" s="393"/>
      <c r="J307" s="393">
        <f>-'Segment table'!G28</f>
        <v>-21.460000000000036</v>
      </c>
      <c r="K307" s="393"/>
      <c r="L307" s="393">
        <v>0</v>
      </c>
      <c r="M307" s="393"/>
      <c r="N307" s="393">
        <v>0</v>
      </c>
    </row>
    <row r="308" spans="1:14" ht="13.8">
      <c r="A308" s="317"/>
      <c r="B308" s="143" t="s">
        <v>183</v>
      </c>
      <c r="C308" s="393"/>
      <c r="D308" s="394"/>
      <c r="E308" s="393"/>
      <c r="F308" s="393">
        <f>-F209</f>
        <v>0</v>
      </c>
      <c r="G308" s="393"/>
      <c r="H308" s="393">
        <f>-H209</f>
        <v>41.7</v>
      </c>
      <c r="I308" s="393"/>
      <c r="J308" s="393">
        <f>-J209</f>
        <v>7.9</v>
      </c>
      <c r="K308" s="393"/>
      <c r="L308" s="393">
        <v>45.2</v>
      </c>
      <c r="M308" s="393"/>
      <c r="N308" s="393">
        <f>-N209</f>
        <v>59.4</v>
      </c>
    </row>
    <row r="309" spans="1:14" ht="13.8">
      <c r="A309" s="317"/>
      <c r="B309" s="143" t="s">
        <v>186</v>
      </c>
      <c r="C309" s="393"/>
      <c r="D309" s="394"/>
      <c r="E309" s="393">
        <v>73.8</v>
      </c>
      <c r="F309" s="393">
        <f>-'IS &amp; OCI'!F15</f>
        <v>0</v>
      </c>
      <c r="G309" s="393"/>
      <c r="H309" s="393">
        <f>-'IS &amp; OCI'!H15</f>
        <v>28.5</v>
      </c>
      <c r="I309" s="393"/>
      <c r="J309" s="393">
        <v>0</v>
      </c>
      <c r="K309" s="393"/>
      <c r="L309" s="393">
        <v>38.4</v>
      </c>
      <c r="M309" s="393"/>
      <c r="N309" s="393">
        <f>-'IS &amp; OCI'!N15</f>
        <v>94.2</v>
      </c>
    </row>
    <row r="310" spans="1:14" ht="13.8">
      <c r="A310" s="399"/>
      <c r="B310" s="236" t="s">
        <v>194</v>
      </c>
      <c r="C310" s="106"/>
      <c r="D310" s="106"/>
      <c r="E310" s="237"/>
      <c r="F310" s="121">
        <f>+SUM(F304:F309)</f>
        <v>-2.6680000000000064</v>
      </c>
      <c r="G310" s="215">
        <v>-3.6000000000000085</v>
      </c>
      <c r="H310" s="121">
        <f>+SUM(H304:H309)</f>
        <v>-30.399999999999991</v>
      </c>
      <c r="I310" s="237"/>
      <c r="J310" s="121">
        <f>+SUM(J304:J309)</f>
        <v>-11.760999999999923</v>
      </c>
      <c r="K310" s="237"/>
      <c r="L310" s="121">
        <f>+SUM(L304:L309)</f>
        <v>-122.6</v>
      </c>
      <c r="M310" s="237"/>
      <c r="N310" s="121">
        <f>+SUM(N304:N309)</f>
        <v>-147.2000000000001</v>
      </c>
    </row>
    <row r="311" spans="1:14" ht="13.8">
      <c r="A311" s="103"/>
      <c r="B311" s="103"/>
      <c r="C311" s="103"/>
      <c r="D311" s="202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</row>
    <row r="312" spans="1:14" ht="13.8">
      <c r="A312" s="103"/>
      <c r="B312" s="103"/>
      <c r="C312" s="103"/>
      <c r="D312" s="202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</row>
    <row r="313" spans="1:14" ht="13.8">
      <c r="A313" s="103"/>
      <c r="B313" s="103"/>
      <c r="C313" s="103"/>
      <c r="D313" s="202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</row>
    <row r="314" spans="1:14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</row>
    <row r="315" spans="1:14" ht="14.4">
      <c r="A315" s="46" t="s">
        <v>251</v>
      </c>
      <c r="B315" s="176"/>
    </row>
    <row r="316" spans="1:14" ht="14.4" thickBot="1">
      <c r="B316" s="415" t="s">
        <v>252</v>
      </c>
      <c r="C316" s="416"/>
      <c r="D316" s="416"/>
      <c r="E316" s="416"/>
      <c r="F316" s="415"/>
      <c r="G316" s="417"/>
      <c r="H316" s="415"/>
      <c r="I316" s="417"/>
      <c r="J316" s="417"/>
      <c r="K316" s="417"/>
      <c r="L316" s="417"/>
      <c r="M316" s="417"/>
      <c r="N316" s="415"/>
    </row>
    <row r="317" spans="1:14" ht="13.8">
      <c r="B317" s="418"/>
      <c r="C317" s="317"/>
      <c r="D317" s="317"/>
      <c r="E317" s="317"/>
      <c r="F317" s="419" t="s">
        <v>253</v>
      </c>
      <c r="G317" s="420"/>
      <c r="I317" s="420"/>
      <c r="J317" s="421" t="s">
        <v>254</v>
      </c>
      <c r="K317" s="420"/>
      <c r="L317" s="420"/>
      <c r="M317" s="420"/>
      <c r="N317" s="422" t="s">
        <v>280</v>
      </c>
    </row>
    <row r="318" spans="1:14" ht="13.8">
      <c r="B318" s="419"/>
      <c r="C318" s="419"/>
      <c r="D318" s="419"/>
      <c r="E318" s="419"/>
      <c r="F318" s="423" t="s">
        <v>255</v>
      </c>
      <c r="G318" s="424"/>
      <c r="I318" s="420"/>
      <c r="J318" s="423" t="s">
        <v>256</v>
      </c>
      <c r="K318" s="420"/>
      <c r="L318" s="420"/>
      <c r="M318" s="420"/>
      <c r="N318" s="423" t="s">
        <v>281</v>
      </c>
    </row>
    <row r="319" spans="1:14" ht="13.8">
      <c r="B319" s="419" t="s">
        <v>29</v>
      </c>
      <c r="C319" s="419"/>
      <c r="D319" s="419"/>
      <c r="E319" s="419"/>
      <c r="F319" s="393">
        <v>162.80600000000001</v>
      </c>
      <c r="G319" s="393"/>
      <c r="H319" s="393"/>
      <c r="I319" s="393"/>
      <c r="J319" s="393">
        <v>0</v>
      </c>
      <c r="K319" s="393"/>
      <c r="L319" s="393"/>
      <c r="M319" s="393"/>
      <c r="N319" s="393">
        <f>+F319+J319</f>
        <v>162.80600000000001</v>
      </c>
    </row>
    <row r="320" spans="1:14" ht="13.8">
      <c r="B320" s="419" t="s">
        <v>30</v>
      </c>
      <c r="C320" s="419"/>
      <c r="D320" s="419"/>
      <c r="E320" s="419"/>
      <c r="F320" s="393">
        <v>133.18299999999999</v>
      </c>
      <c r="G320" s="393"/>
      <c r="H320" s="393"/>
      <c r="I320" s="393"/>
      <c r="J320" s="393">
        <v>-70.900000000000006</v>
      </c>
      <c r="K320" s="393"/>
      <c r="L320" s="393"/>
      <c r="M320" s="393"/>
      <c r="N320" s="393">
        <f>+F320+J320</f>
        <v>62.282999999999987</v>
      </c>
    </row>
    <row r="321" spans="2:14" ht="13.8">
      <c r="B321" s="419" t="s">
        <v>119</v>
      </c>
      <c r="C321" s="419"/>
      <c r="D321" s="419"/>
      <c r="E321" s="419"/>
      <c r="F321" s="393">
        <v>151.69999999999999</v>
      </c>
      <c r="G321" s="393"/>
      <c r="H321" s="393"/>
      <c r="I321" s="393"/>
      <c r="J321" s="393">
        <v>0</v>
      </c>
      <c r="K321" s="393"/>
      <c r="L321" s="393"/>
      <c r="M321" s="393"/>
      <c r="N321" s="393">
        <f>+F321+J321</f>
        <v>151.69999999999999</v>
      </c>
    </row>
    <row r="322" spans="2:14" ht="13.8">
      <c r="B322" s="425" t="s">
        <v>257</v>
      </c>
      <c r="C322" s="426"/>
      <c r="D322" s="426"/>
      <c r="E322" s="427"/>
      <c r="F322" s="428">
        <v>447.7</v>
      </c>
      <c r="G322" s="428"/>
      <c r="H322" s="428"/>
      <c r="I322" s="428"/>
      <c r="J322" s="428">
        <f>+SUM(J318:J321)</f>
        <v>-70.900000000000006</v>
      </c>
      <c r="K322" s="428"/>
      <c r="L322" s="428"/>
      <c r="M322" s="428"/>
      <c r="N322" s="428">
        <f>+F322+J322</f>
        <v>376.79999999999995</v>
      </c>
    </row>
    <row r="323" spans="2:14" ht="13.8">
      <c r="B323" s="429"/>
      <c r="C323" s="427"/>
      <c r="D323" s="427"/>
      <c r="E323" s="427"/>
      <c r="F323" s="400"/>
      <c r="G323" s="400"/>
      <c r="H323" s="400"/>
      <c r="I323" s="400"/>
      <c r="J323" s="400"/>
      <c r="K323" s="400"/>
      <c r="L323" s="400"/>
      <c r="M323" s="400"/>
      <c r="N323" s="400"/>
    </row>
    <row r="324" spans="2:14" ht="13.8">
      <c r="B324" s="424" t="s">
        <v>41</v>
      </c>
      <c r="C324" s="427"/>
      <c r="D324" s="427"/>
      <c r="E324" s="427"/>
      <c r="F324" s="400"/>
      <c r="G324" s="400"/>
      <c r="H324" s="400"/>
      <c r="I324" s="400"/>
      <c r="J324" s="400"/>
      <c r="K324" s="400"/>
      <c r="L324" s="400"/>
      <c r="M324" s="400"/>
      <c r="N324" s="400"/>
    </row>
    <row r="325" spans="2:14" ht="13.8">
      <c r="B325" s="424" t="s">
        <v>258</v>
      </c>
      <c r="C325" s="427"/>
      <c r="D325" s="427"/>
      <c r="E325" s="427"/>
      <c r="F325" s="394">
        <v>389.00000000000006</v>
      </c>
      <c r="G325" s="394"/>
      <c r="H325" s="394"/>
      <c r="I325" s="394"/>
      <c r="J325" s="394">
        <v>0</v>
      </c>
      <c r="K325" s="394"/>
      <c r="L325" s="394"/>
      <c r="M325" s="394"/>
      <c r="N325" s="394">
        <f>+F325+J325</f>
        <v>389.00000000000006</v>
      </c>
    </row>
    <row r="326" spans="2:14" ht="13.8">
      <c r="B326" s="424" t="s">
        <v>259</v>
      </c>
      <c r="C326" s="427"/>
      <c r="D326" s="427"/>
      <c r="E326" s="427"/>
      <c r="F326" s="394">
        <v>123.3</v>
      </c>
      <c r="G326" s="394"/>
      <c r="H326" s="394"/>
      <c r="I326" s="394"/>
      <c r="J326" s="394">
        <v>155.69999999999999</v>
      </c>
      <c r="K326" s="394"/>
      <c r="L326" s="394"/>
      <c r="M326" s="394"/>
      <c r="N326" s="394">
        <f>+F326+J326</f>
        <v>279</v>
      </c>
    </row>
    <row r="327" spans="2:14" ht="13.8">
      <c r="B327" s="424" t="s">
        <v>119</v>
      </c>
      <c r="C327" s="419"/>
      <c r="D327" s="419"/>
      <c r="E327" s="419"/>
      <c r="F327" s="394">
        <v>1522.8</v>
      </c>
      <c r="G327" s="394"/>
      <c r="H327" s="394"/>
      <c r="I327" s="394"/>
      <c r="J327" s="394">
        <v>0</v>
      </c>
      <c r="K327" s="394"/>
      <c r="L327" s="394"/>
      <c r="M327" s="394"/>
      <c r="N327" s="394">
        <f>+F327+J327</f>
        <v>1522.8</v>
      </c>
    </row>
    <row r="328" spans="2:14" ht="13.8">
      <c r="B328" s="425" t="s">
        <v>260</v>
      </c>
      <c r="C328" s="426"/>
      <c r="D328" s="426"/>
      <c r="E328" s="427"/>
      <c r="F328" s="428">
        <v>2035.0519999999997</v>
      </c>
      <c r="G328" s="428"/>
      <c r="H328" s="428"/>
      <c r="I328" s="428"/>
      <c r="J328" s="428">
        <f>+SUM(J325:J327)</f>
        <v>155.69999999999999</v>
      </c>
      <c r="K328" s="428"/>
      <c r="L328" s="428"/>
      <c r="M328" s="428"/>
      <c r="N328" s="428">
        <f>+F328+J328</f>
        <v>2190.7519999999995</v>
      </c>
    </row>
    <row r="329" spans="2:14" ht="13.8">
      <c r="B329" s="429"/>
      <c r="C329" s="427"/>
      <c r="D329" s="427"/>
      <c r="E329" s="427"/>
      <c r="F329" s="400"/>
      <c r="G329" s="400"/>
      <c r="H329" s="400"/>
      <c r="I329" s="400"/>
      <c r="J329" s="400"/>
      <c r="K329" s="400"/>
      <c r="L329" s="400"/>
      <c r="M329" s="400"/>
      <c r="N329" s="400"/>
    </row>
    <row r="330" spans="2:14" ht="14.4" thickBot="1">
      <c r="B330" s="425" t="s">
        <v>261</v>
      </c>
      <c r="C330" s="426"/>
      <c r="D330" s="426"/>
      <c r="E330" s="427"/>
      <c r="F330" s="430">
        <f>+F328+F322</f>
        <v>2482.7519999999995</v>
      </c>
      <c r="G330" s="430"/>
      <c r="H330" s="430"/>
      <c r="I330" s="430"/>
      <c r="J330" s="430">
        <f>+J328+J322</f>
        <v>84.799999999999983</v>
      </c>
      <c r="K330" s="430"/>
      <c r="L330" s="430"/>
      <c r="M330" s="430"/>
      <c r="N330" s="430">
        <f>+N328+N322</f>
        <v>2567.5519999999997</v>
      </c>
    </row>
    <row r="331" spans="2:14" ht="13.8">
      <c r="B331" s="419"/>
      <c r="C331" s="419"/>
      <c r="D331" s="419"/>
      <c r="E331" s="419"/>
      <c r="F331" s="419"/>
      <c r="G331" s="419"/>
      <c r="H331" s="419"/>
      <c r="I331" s="419"/>
      <c r="J331" s="419"/>
      <c r="K331" s="419"/>
      <c r="L331" s="419"/>
      <c r="M331" s="419"/>
      <c r="N331" s="419"/>
    </row>
    <row r="332" spans="2:14" ht="13.8">
      <c r="B332" s="419" t="s">
        <v>23</v>
      </c>
      <c r="C332" s="419"/>
      <c r="D332" s="419"/>
      <c r="E332" s="419"/>
      <c r="F332" s="393">
        <v>-18.487206999999888</v>
      </c>
      <c r="G332" s="393"/>
      <c r="H332" s="393"/>
      <c r="I332" s="393"/>
      <c r="J332" s="393">
        <f>-84.5+9.2</f>
        <v>-75.3</v>
      </c>
      <c r="K332" s="393"/>
      <c r="L332" s="393"/>
      <c r="M332" s="393"/>
      <c r="N332" s="393">
        <f>+F332+J332</f>
        <v>-93.787206999999881</v>
      </c>
    </row>
    <row r="333" spans="2:14" ht="13.8">
      <c r="B333" s="419" t="s">
        <v>262</v>
      </c>
      <c r="C333" s="419"/>
      <c r="D333" s="419"/>
      <c r="E333" s="419"/>
      <c r="F333" s="393">
        <v>898</v>
      </c>
      <c r="G333" s="393"/>
      <c r="H333" s="393"/>
      <c r="I333" s="393"/>
      <c r="J333" s="393">
        <v>0</v>
      </c>
      <c r="K333" s="393"/>
      <c r="L333" s="393"/>
      <c r="M333" s="393"/>
      <c r="N333" s="393">
        <f>+F333+J333</f>
        <v>898</v>
      </c>
    </row>
    <row r="334" spans="2:14" ht="13.8">
      <c r="B334" s="425" t="s">
        <v>263</v>
      </c>
      <c r="C334" s="426"/>
      <c r="D334" s="426"/>
      <c r="E334" s="427"/>
      <c r="F334" s="428">
        <v>879.5127930000001</v>
      </c>
      <c r="G334" s="428"/>
      <c r="H334" s="428"/>
      <c r="I334" s="428"/>
      <c r="J334" s="428">
        <f>+SUM(J332:J333)</f>
        <v>-75.3</v>
      </c>
      <c r="K334" s="428"/>
      <c r="L334" s="428"/>
      <c r="M334" s="428"/>
      <c r="N334" s="428">
        <f>+SUM(N332:N333)</f>
        <v>804.21279300000015</v>
      </c>
    </row>
    <row r="335" spans="2:14" ht="13.8">
      <c r="B335" s="427"/>
      <c r="C335" s="427"/>
      <c r="D335" s="427"/>
      <c r="E335" s="427"/>
      <c r="F335" s="400"/>
      <c r="G335" s="400"/>
      <c r="H335" s="400"/>
      <c r="I335" s="400"/>
      <c r="J335" s="400"/>
      <c r="K335" s="400"/>
      <c r="L335" s="400"/>
      <c r="M335" s="400"/>
      <c r="N335" s="400"/>
    </row>
    <row r="336" spans="2:14" ht="13.8">
      <c r="B336" s="419" t="s">
        <v>278</v>
      </c>
      <c r="C336" s="419"/>
      <c r="D336" s="419"/>
      <c r="E336" s="419"/>
      <c r="F336" s="393">
        <v>186.81299999999999</v>
      </c>
      <c r="G336" s="393"/>
      <c r="H336" s="393"/>
      <c r="I336" s="393"/>
      <c r="J336" s="393">
        <v>160.1</v>
      </c>
      <c r="K336" s="393"/>
      <c r="L336" s="393"/>
      <c r="M336" s="393"/>
      <c r="N336" s="393">
        <f>+F336+J336</f>
        <v>346.91300000000001</v>
      </c>
    </row>
    <row r="337" spans="2:14" ht="13.8">
      <c r="B337" s="419" t="s">
        <v>104</v>
      </c>
      <c r="C337" s="419"/>
      <c r="D337" s="419"/>
      <c r="E337" s="419"/>
      <c r="F337" s="393">
        <v>180.4</v>
      </c>
      <c r="G337" s="393"/>
      <c r="H337" s="393"/>
      <c r="I337" s="393"/>
      <c r="J337" s="393">
        <v>0</v>
      </c>
      <c r="K337" s="393"/>
      <c r="L337" s="393"/>
      <c r="M337" s="393"/>
      <c r="N337" s="393">
        <f>+F337+J337</f>
        <v>180.4</v>
      </c>
    </row>
    <row r="338" spans="2:14" ht="13.8">
      <c r="B338" s="425" t="s">
        <v>264</v>
      </c>
      <c r="C338" s="426"/>
      <c r="D338" s="426"/>
      <c r="E338" s="427"/>
      <c r="F338" s="428">
        <v>367.2</v>
      </c>
      <c r="G338" s="428"/>
      <c r="H338" s="428"/>
      <c r="I338" s="428"/>
      <c r="J338" s="428">
        <f>+SUM(J336:J337)</f>
        <v>160.1</v>
      </c>
      <c r="K338" s="428"/>
      <c r="L338" s="428"/>
      <c r="M338" s="428"/>
      <c r="N338" s="428">
        <f>+F338+J338</f>
        <v>527.29999999999995</v>
      </c>
    </row>
    <row r="339" spans="2:14" ht="13.8">
      <c r="B339" s="429"/>
      <c r="C339" s="427"/>
      <c r="D339" s="427"/>
      <c r="E339" s="427"/>
      <c r="F339" s="400"/>
      <c r="G339" s="400"/>
      <c r="H339" s="400"/>
      <c r="I339" s="400"/>
      <c r="J339" s="400"/>
      <c r="K339" s="400"/>
      <c r="L339" s="400"/>
      <c r="M339" s="400"/>
      <c r="N339" s="400"/>
    </row>
    <row r="340" spans="2:14" ht="13.8">
      <c r="B340" s="425" t="s">
        <v>265</v>
      </c>
      <c r="C340" s="426"/>
      <c r="D340" s="426"/>
      <c r="E340" s="427"/>
      <c r="F340" s="428">
        <v>1236.0890000000002</v>
      </c>
      <c r="G340" s="428"/>
      <c r="H340" s="428"/>
      <c r="I340" s="428"/>
      <c r="J340" s="428">
        <v>0</v>
      </c>
      <c r="K340" s="428"/>
      <c r="L340" s="428"/>
      <c r="M340" s="428"/>
      <c r="N340" s="428">
        <f>+F340+J340</f>
        <v>1236.0890000000002</v>
      </c>
    </row>
    <row r="341" spans="2:14" ht="13.8">
      <c r="B341" s="419"/>
      <c r="C341" s="419"/>
      <c r="D341" s="419"/>
      <c r="E341" s="419"/>
      <c r="F341" s="393"/>
      <c r="G341" s="393"/>
      <c r="H341" s="393"/>
      <c r="I341" s="393"/>
      <c r="J341" s="393"/>
      <c r="K341" s="393"/>
      <c r="L341" s="393"/>
      <c r="M341" s="393"/>
      <c r="N341" s="393"/>
    </row>
    <row r="342" spans="2:14" ht="14.4" thickBot="1">
      <c r="B342" s="425" t="s">
        <v>19</v>
      </c>
      <c r="C342" s="426"/>
      <c r="D342" s="426"/>
      <c r="E342" s="427"/>
      <c r="F342" s="430">
        <f>+F340+F338+F334</f>
        <v>2482.8017930000005</v>
      </c>
      <c r="G342" s="430"/>
      <c r="H342" s="430"/>
      <c r="I342" s="430"/>
      <c r="J342" s="430">
        <f>+J340+J338+J334</f>
        <v>84.8</v>
      </c>
      <c r="K342" s="430"/>
      <c r="L342" s="430"/>
      <c r="M342" s="430"/>
      <c r="N342" s="430">
        <f>+N340+N338+N334-0.1</f>
        <v>2567.5017930000004</v>
      </c>
    </row>
    <row r="343" spans="2:14">
      <c r="J343"/>
    </row>
  </sheetData>
  <mergeCells count="68">
    <mergeCell ref="F46:H46"/>
    <mergeCell ref="F47:H47"/>
    <mergeCell ref="F58:H58"/>
    <mergeCell ref="F59:H59"/>
    <mergeCell ref="F93:H93"/>
    <mergeCell ref="F75:H75"/>
    <mergeCell ref="F76:H76"/>
    <mergeCell ref="F128:H128"/>
    <mergeCell ref="F155:H155"/>
    <mergeCell ref="F142:H142"/>
    <mergeCell ref="F154:H154"/>
    <mergeCell ref="J129:L129"/>
    <mergeCell ref="J141:L141"/>
    <mergeCell ref="J142:L142"/>
    <mergeCell ref="J154:L154"/>
    <mergeCell ref="J155:L155"/>
    <mergeCell ref="J128:L128"/>
    <mergeCell ref="J166:L166"/>
    <mergeCell ref="J167:L167"/>
    <mergeCell ref="J198:L198"/>
    <mergeCell ref="J199:L199"/>
    <mergeCell ref="J46:L46"/>
    <mergeCell ref="J47:L47"/>
    <mergeCell ref="J58:L58"/>
    <mergeCell ref="J59:L59"/>
    <mergeCell ref="J75:L75"/>
    <mergeCell ref="J76:L76"/>
    <mergeCell ref="J93:L93"/>
    <mergeCell ref="J94:L94"/>
    <mergeCell ref="J102:L102"/>
    <mergeCell ref="J103:L103"/>
    <mergeCell ref="J112:L112"/>
    <mergeCell ref="J113:L113"/>
    <mergeCell ref="J247:L247"/>
    <mergeCell ref="J221:L221"/>
    <mergeCell ref="J237:L237"/>
    <mergeCell ref="F198:H198"/>
    <mergeCell ref="F167:H167"/>
    <mergeCell ref="F301:H301"/>
    <mergeCell ref="F302:H302"/>
    <mergeCell ref="F199:H199"/>
    <mergeCell ref="F273:H273"/>
    <mergeCell ref="F274:H274"/>
    <mergeCell ref="F261:H261"/>
    <mergeCell ref="F262:H262"/>
    <mergeCell ref="J301:L301"/>
    <mergeCell ref="J302:L302"/>
    <mergeCell ref="J261:L261"/>
    <mergeCell ref="J262:L262"/>
    <mergeCell ref="J273:L273"/>
    <mergeCell ref="J274:L274"/>
    <mergeCell ref="J289:L289"/>
    <mergeCell ref="F12:H12"/>
    <mergeCell ref="J12:L12"/>
    <mergeCell ref="F13:H13"/>
    <mergeCell ref="J13:L13"/>
    <mergeCell ref="J290:L290"/>
    <mergeCell ref="F289:H289"/>
    <mergeCell ref="F290:H290"/>
    <mergeCell ref="F102:H102"/>
    <mergeCell ref="F103:H103"/>
    <mergeCell ref="F141:H141"/>
    <mergeCell ref="F129:H129"/>
    <mergeCell ref="F112:H112"/>
    <mergeCell ref="F113:H113"/>
    <mergeCell ref="F94:H94"/>
    <mergeCell ref="F166:H166"/>
    <mergeCell ref="J183:L183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4" fitToHeight="3" orientation="portrait" r:id="rId1"/>
  <headerFooter alignWithMargins="0"/>
  <rowBreaks count="2" manualBreakCount="2">
    <brk id="110" max="12" man="1"/>
    <brk id="217" max="12" man="1"/>
  </rowBreaks>
  <ignoredErrors>
    <ignoredError sqref="F81 H81 H121 H310 N310 N81 N121 I192:J192 J81 L121 J298 L310 J310 L81 L192 N192 L298" formulaRange="1"/>
    <ignoredError sqref="J263:L263" numberStoredAsText="1"/>
    <ignoredError sqref="J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1"/>
  <sheetViews>
    <sheetView showGridLines="0" zoomScale="110" zoomScaleNormal="110" workbookViewId="0">
      <selection activeCell="A2" sqref="A2"/>
    </sheetView>
  </sheetViews>
  <sheetFormatPr defaultRowHeight="13.2"/>
  <cols>
    <col min="1" max="1" width="2.6640625" customWidth="1"/>
    <col min="2" max="2" width="65.6640625" customWidth="1"/>
    <col min="3" max="3" width="10.6640625" customWidth="1"/>
    <col min="4" max="4" width="1.6640625" customWidth="1"/>
    <col min="5" max="6" width="10.6640625" customWidth="1"/>
    <col min="7" max="7" width="1.6640625" customWidth="1"/>
    <col min="8" max="9" width="10.6640625" customWidth="1"/>
    <col min="10" max="10" width="1.6640625" customWidth="1"/>
    <col min="11" max="11" width="10.6640625" customWidth="1"/>
  </cols>
  <sheetData>
    <row r="1" spans="1:11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4.4">
      <c r="A2" s="275" t="s">
        <v>224</v>
      </c>
    </row>
    <row r="4" spans="1:11" ht="11.4" customHeight="1" thickBot="1">
      <c r="A4" s="180" t="s">
        <v>112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1.4" customHeight="1">
      <c r="A5" s="181"/>
      <c r="B5" s="181"/>
      <c r="C5" s="181"/>
      <c r="D5" s="181"/>
      <c r="E5" s="494" t="s">
        <v>5</v>
      </c>
      <c r="F5" s="494"/>
      <c r="G5" s="439"/>
      <c r="H5" s="494" t="s">
        <v>5</v>
      </c>
      <c r="I5" s="494"/>
      <c r="K5" s="108" t="s">
        <v>20</v>
      </c>
    </row>
    <row r="6" spans="1:11" ht="11.4" customHeight="1">
      <c r="A6" s="181"/>
      <c r="B6" s="181"/>
      <c r="C6" s="181"/>
      <c r="D6" s="181"/>
      <c r="E6" s="496" t="s">
        <v>294</v>
      </c>
      <c r="F6" s="496"/>
      <c r="G6" s="281"/>
      <c r="H6" s="496" t="s">
        <v>294</v>
      </c>
      <c r="I6" s="496"/>
      <c r="K6" s="108" t="s">
        <v>1</v>
      </c>
    </row>
    <row r="7" spans="1:11" ht="11.4" customHeight="1">
      <c r="A7" s="181"/>
      <c r="B7" s="181"/>
      <c r="C7" s="181"/>
      <c r="D7" s="181"/>
      <c r="E7" s="376">
        <v>2018</v>
      </c>
      <c r="F7" s="376">
        <v>2017</v>
      </c>
      <c r="G7" s="462"/>
      <c r="H7" s="376">
        <v>2018</v>
      </c>
      <c r="I7" s="376">
        <v>2017</v>
      </c>
      <c r="J7" s="378"/>
      <c r="K7" s="376">
        <v>2017</v>
      </c>
    </row>
    <row r="8" spans="1:11" ht="11.4" customHeight="1">
      <c r="A8" s="181"/>
      <c r="B8" s="181"/>
      <c r="C8" s="181"/>
      <c r="D8" s="181"/>
      <c r="E8" s="502" t="s">
        <v>225</v>
      </c>
      <c r="F8" s="502"/>
      <c r="G8" s="379"/>
      <c r="H8" s="504" t="s">
        <v>226</v>
      </c>
      <c r="I8" s="504"/>
      <c r="J8" s="380"/>
      <c r="K8" s="500" t="s">
        <v>227</v>
      </c>
    </row>
    <row r="9" spans="1:11" ht="11.4" customHeight="1">
      <c r="A9" s="184"/>
      <c r="B9" s="184"/>
      <c r="C9" s="184"/>
      <c r="D9" s="181"/>
      <c r="E9" s="503"/>
      <c r="F9" s="503"/>
      <c r="G9" s="463"/>
      <c r="H9" s="505"/>
      <c r="I9" s="505"/>
      <c r="J9" s="380"/>
      <c r="K9" s="501"/>
    </row>
    <row r="10" spans="1:11" ht="11.4" customHeight="1">
      <c r="A10" s="103" t="s">
        <v>68</v>
      </c>
      <c r="B10" s="103"/>
      <c r="C10" s="103"/>
      <c r="D10" s="181"/>
      <c r="E10" s="186">
        <v>34.299999999999997</v>
      </c>
      <c r="F10" s="186">
        <v>43.5</v>
      </c>
      <c r="G10" s="26"/>
      <c r="H10" s="186">
        <v>34.299999999999997</v>
      </c>
      <c r="I10" s="186">
        <v>43.5</v>
      </c>
      <c r="K10" s="335">
        <v>241.3</v>
      </c>
    </row>
    <row r="11" spans="1:11" ht="11.4" customHeight="1">
      <c r="A11" s="104" t="s">
        <v>291</v>
      </c>
      <c r="B11" s="104"/>
      <c r="C11" s="104"/>
      <c r="D11" s="181"/>
      <c r="E11" s="186">
        <v>95.7</v>
      </c>
      <c r="F11" s="292">
        <v>101.8</v>
      </c>
      <c r="G11" s="26"/>
      <c r="H11" s="186">
        <v>67</v>
      </c>
      <c r="I11" s="186">
        <v>101.8</v>
      </c>
      <c r="K11" s="336">
        <v>299.39999999999998</v>
      </c>
    </row>
    <row r="12" spans="1:11" ht="11.4" customHeight="1">
      <c r="A12" s="103" t="s">
        <v>67</v>
      </c>
      <c r="B12" s="103"/>
      <c r="C12" s="103"/>
      <c r="D12" s="181"/>
      <c r="E12" s="292">
        <v>56</v>
      </c>
      <c r="F12" s="292">
        <v>47.8</v>
      </c>
      <c r="H12" s="186">
        <v>56</v>
      </c>
      <c r="I12" s="186">
        <v>47.8</v>
      </c>
      <c r="K12" s="336">
        <v>235</v>
      </c>
    </row>
    <row r="13" spans="1:11" ht="11.4" customHeight="1">
      <c r="A13" s="103" t="s">
        <v>105</v>
      </c>
      <c r="B13" s="103"/>
      <c r="C13" s="103"/>
      <c r="D13" s="181"/>
      <c r="E13" s="292">
        <v>6.1</v>
      </c>
      <c r="F13" s="292">
        <v>12.5</v>
      </c>
      <c r="H13" s="186">
        <v>6.1</v>
      </c>
      <c r="I13" s="186">
        <v>12.5</v>
      </c>
      <c r="K13" s="336">
        <v>51</v>
      </c>
    </row>
    <row r="14" spans="1:11" ht="11.4" customHeight="1">
      <c r="A14" s="105" t="s">
        <v>66</v>
      </c>
      <c r="B14" s="105"/>
      <c r="C14" s="105"/>
      <c r="D14" s="181"/>
      <c r="E14" s="188">
        <v>0</v>
      </c>
      <c r="F14" s="188">
        <v>2</v>
      </c>
      <c r="H14" s="186">
        <v>0</v>
      </c>
      <c r="I14" s="186">
        <v>2</v>
      </c>
      <c r="K14" s="336">
        <v>12.1</v>
      </c>
    </row>
    <row r="15" spans="1:11" ht="11.4" customHeight="1">
      <c r="A15" s="277" t="s">
        <v>146</v>
      </c>
      <c r="B15" s="277"/>
      <c r="C15" s="277"/>
      <c r="D15" s="278"/>
      <c r="E15" s="293">
        <f>SUM(E10:E14)</f>
        <v>192.1</v>
      </c>
      <c r="F15" s="293">
        <f>SUM(F10:F14)</f>
        <v>207.60000000000002</v>
      </c>
      <c r="H15" s="334">
        <f>SUM(H10:H14)</f>
        <v>163.4</v>
      </c>
      <c r="I15" s="334">
        <f>SUM(I10:I14)</f>
        <v>207.60000000000002</v>
      </c>
      <c r="K15" s="334">
        <f>SUM(K10:K14)</f>
        <v>838.80000000000007</v>
      </c>
    </row>
    <row r="16" spans="1:11">
      <c r="H16" s="447"/>
    </row>
    <row r="18" spans="1:11" ht="11.4" customHeight="1" thickBot="1">
      <c r="A18" s="180" t="s">
        <v>112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1.4" customHeight="1">
      <c r="A19" s="181"/>
      <c r="B19" s="181"/>
      <c r="C19" s="181"/>
      <c r="D19" s="181"/>
      <c r="E19" s="495" t="s">
        <v>295</v>
      </c>
      <c r="F19" s="495"/>
      <c r="G19" s="495"/>
      <c r="H19" s="495" t="s">
        <v>295</v>
      </c>
      <c r="I19" s="495"/>
      <c r="J19" s="495"/>
      <c r="K19" s="445" t="s">
        <v>20</v>
      </c>
    </row>
    <row r="20" spans="1:11" ht="11.4" customHeight="1">
      <c r="A20" s="181"/>
      <c r="B20" s="181"/>
      <c r="C20" s="181"/>
      <c r="D20" s="181"/>
      <c r="E20" s="496" t="s">
        <v>294</v>
      </c>
      <c r="F20" s="496"/>
      <c r="G20" s="281"/>
      <c r="H20" s="496" t="s">
        <v>294</v>
      </c>
      <c r="I20" s="496"/>
      <c r="K20" s="445" t="s">
        <v>1</v>
      </c>
    </row>
    <row r="21" spans="1:11" ht="11.4" customHeight="1">
      <c r="A21" s="181"/>
      <c r="B21" s="181"/>
      <c r="C21" s="181"/>
      <c r="D21" s="181"/>
      <c r="E21" s="376">
        <v>2018</v>
      </c>
      <c r="F21" s="376">
        <v>2017</v>
      </c>
      <c r="G21" s="462"/>
      <c r="H21" s="376">
        <v>2018</v>
      </c>
      <c r="I21" s="376">
        <v>2017</v>
      </c>
      <c r="J21" s="378"/>
      <c r="K21" s="376">
        <v>2017</v>
      </c>
    </row>
    <row r="22" spans="1:11" ht="11.4" customHeight="1">
      <c r="A22" s="181"/>
      <c r="B22" s="181"/>
      <c r="C22" s="181"/>
      <c r="D22" s="181"/>
      <c r="E22" s="502" t="s">
        <v>225</v>
      </c>
      <c r="F22" s="502"/>
      <c r="G22" s="379"/>
      <c r="H22" s="504" t="s">
        <v>226</v>
      </c>
      <c r="I22" s="504"/>
      <c r="J22" s="380"/>
      <c r="K22" s="500" t="s">
        <v>227</v>
      </c>
    </row>
    <row r="23" spans="1:11" ht="11.4" customHeight="1">
      <c r="A23" s="184"/>
      <c r="B23" s="184"/>
      <c r="C23" s="184"/>
      <c r="D23" s="181"/>
      <c r="E23" s="503"/>
      <c r="F23" s="503"/>
      <c r="G23" s="380"/>
      <c r="H23" s="505"/>
      <c r="I23" s="505"/>
      <c r="J23" s="380"/>
      <c r="K23" s="501"/>
    </row>
    <row r="24" spans="1:11" ht="11.4" customHeight="1">
      <c r="A24" s="103" t="s">
        <v>68</v>
      </c>
      <c r="B24" s="103"/>
      <c r="C24" s="103"/>
      <c r="D24" s="181"/>
      <c r="E24" s="186">
        <v>108.5</v>
      </c>
      <c r="F24" s="186">
        <f>+I24</f>
        <v>200.8</v>
      </c>
      <c r="H24" s="186">
        <f>+E24</f>
        <v>108.5</v>
      </c>
      <c r="I24" s="186">
        <v>200.8</v>
      </c>
      <c r="K24" s="335">
        <v>241.3</v>
      </c>
    </row>
    <row r="25" spans="1:11" ht="11.4" customHeight="1">
      <c r="A25" s="104" t="s">
        <v>291</v>
      </c>
      <c r="B25" s="104"/>
      <c r="C25" s="104"/>
      <c r="D25" s="181"/>
      <c r="E25" s="186">
        <v>248.23400000000001</v>
      </c>
      <c r="F25" s="186">
        <f t="shared" ref="F25:F28" si="0">+I25</f>
        <v>191.7</v>
      </c>
      <c r="H25" s="186">
        <v>263.39999999999998</v>
      </c>
      <c r="I25" s="186">
        <v>191.7</v>
      </c>
      <c r="K25" s="336">
        <v>299.39999999999998</v>
      </c>
    </row>
    <row r="26" spans="1:11" ht="11.4" customHeight="1">
      <c r="A26" s="103" t="s">
        <v>67</v>
      </c>
      <c r="B26" s="103"/>
      <c r="C26" s="103"/>
      <c r="D26" s="181"/>
      <c r="E26" s="292">
        <v>208.27799999999999</v>
      </c>
      <c r="F26" s="186">
        <f t="shared" si="0"/>
        <v>164.5</v>
      </c>
      <c r="H26" s="186">
        <f>+E26</f>
        <v>208.27799999999999</v>
      </c>
      <c r="I26" s="186">
        <v>164.5</v>
      </c>
      <c r="K26" s="336">
        <v>235</v>
      </c>
    </row>
    <row r="27" spans="1:11" ht="11.4" customHeight="1">
      <c r="A27" s="103" t="s">
        <v>105</v>
      </c>
      <c r="B27" s="103"/>
      <c r="C27" s="103"/>
      <c r="D27" s="181"/>
      <c r="E27" s="292">
        <v>19.48</v>
      </c>
      <c r="F27" s="292">
        <f t="shared" si="0"/>
        <v>41.2</v>
      </c>
      <c r="H27" s="186">
        <f>+E27</f>
        <v>19.48</v>
      </c>
      <c r="I27" s="186">
        <v>41.2</v>
      </c>
      <c r="K27" s="336">
        <v>51</v>
      </c>
    </row>
    <row r="28" spans="1:11" ht="11.4" customHeight="1">
      <c r="A28" s="105" t="s">
        <v>66</v>
      </c>
      <c r="B28" s="105"/>
      <c r="C28" s="105"/>
      <c r="D28" s="181"/>
      <c r="E28" s="188">
        <v>4.8</v>
      </c>
      <c r="F28" s="188">
        <f t="shared" si="0"/>
        <v>4.7</v>
      </c>
      <c r="H28" s="186">
        <f>+E28</f>
        <v>4.8</v>
      </c>
      <c r="I28" s="186">
        <v>4.7</v>
      </c>
      <c r="K28" s="336">
        <v>12.1</v>
      </c>
    </row>
    <row r="29" spans="1:11" ht="11.4" customHeight="1">
      <c r="A29" s="277" t="s">
        <v>146</v>
      </c>
      <c r="B29" s="277"/>
      <c r="C29" s="277"/>
      <c r="D29" s="278"/>
      <c r="E29" s="293">
        <f>SUM(E24:E28)</f>
        <v>589.29200000000003</v>
      </c>
      <c r="F29" s="293">
        <f>SUM(F24:F28)</f>
        <v>602.90000000000009</v>
      </c>
      <c r="H29" s="334">
        <f>SUM(H24:H28)</f>
        <v>604.45799999999997</v>
      </c>
      <c r="I29" s="334">
        <f>SUM(I24:I28)</f>
        <v>602.90000000000009</v>
      </c>
      <c r="K29" s="334">
        <f>SUM(K24:K28)</f>
        <v>838.80000000000007</v>
      </c>
    </row>
    <row r="30" spans="1:11">
      <c r="H30" s="447"/>
    </row>
    <row r="31" spans="1:11">
      <c r="H31" s="448"/>
    </row>
  </sheetData>
  <mergeCells count="14">
    <mergeCell ref="E5:F5"/>
    <mergeCell ref="E6:F6"/>
    <mergeCell ref="H5:I5"/>
    <mergeCell ref="H6:I6"/>
    <mergeCell ref="K22:K23"/>
    <mergeCell ref="E20:F20"/>
    <mergeCell ref="H20:I20"/>
    <mergeCell ref="E22:F23"/>
    <mergeCell ref="H22:I23"/>
    <mergeCell ref="E19:G19"/>
    <mergeCell ref="H19:J19"/>
    <mergeCell ref="E8:F9"/>
    <mergeCell ref="H8:I9"/>
    <mergeCell ref="K8:K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2"/>
  <sheetViews>
    <sheetView showGridLines="0" zoomScale="110" zoomScaleNormal="110" workbookViewId="0">
      <selection activeCell="B2" sqref="B2"/>
    </sheetView>
  </sheetViews>
  <sheetFormatPr defaultRowHeight="13.2"/>
  <cols>
    <col min="1" max="1" width="2.6640625" customWidth="1"/>
    <col min="2" max="2" width="55.6640625" customWidth="1"/>
    <col min="3" max="3" width="1.6640625" customWidth="1"/>
    <col min="4" max="5" width="10.6640625" customWidth="1"/>
    <col min="6" max="6" width="1.6640625" customWidth="1"/>
    <col min="7" max="8" width="10.6640625" customWidth="1"/>
    <col min="9" max="9" width="1.6640625" customWidth="1"/>
    <col min="10" max="11" width="10.6640625" customWidth="1"/>
  </cols>
  <sheetData>
    <row r="1" spans="1:1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1.4" customHeight="1" thickBot="1">
      <c r="A2" s="6"/>
      <c r="B2" s="6"/>
      <c r="C2" s="6"/>
      <c r="D2" s="6"/>
      <c r="E2" s="6"/>
      <c r="F2" s="6"/>
    </row>
    <row r="3" spans="1:11" ht="11.4" customHeight="1">
      <c r="D3" s="494" t="s">
        <v>5</v>
      </c>
      <c r="E3" s="494"/>
      <c r="F3" s="494"/>
      <c r="G3" s="494"/>
      <c r="H3" s="494"/>
      <c r="I3" s="494"/>
      <c r="J3" s="494"/>
      <c r="K3" s="494"/>
    </row>
    <row r="4" spans="1:11" ht="11.4" customHeight="1">
      <c r="D4" s="496" t="s">
        <v>294</v>
      </c>
      <c r="E4" s="496"/>
      <c r="F4" s="496"/>
      <c r="G4" s="496"/>
      <c r="H4" s="496"/>
      <c r="I4" s="496"/>
      <c r="J4" s="496"/>
      <c r="K4" s="496"/>
    </row>
    <row r="5" spans="1:11" ht="11.4" customHeight="1">
      <c r="D5" s="470">
        <v>2018</v>
      </c>
      <c r="E5" s="470">
        <v>2017</v>
      </c>
      <c r="F5" s="377"/>
      <c r="G5" s="470">
        <v>2018</v>
      </c>
      <c r="H5" s="470">
        <v>2017</v>
      </c>
      <c r="J5" s="470">
        <v>2018</v>
      </c>
      <c r="K5" s="470">
        <v>2017</v>
      </c>
    </row>
    <row r="6" spans="1:11" ht="11.4" customHeight="1">
      <c r="D6" s="502" t="s">
        <v>225</v>
      </c>
      <c r="E6" s="502"/>
      <c r="F6" s="379"/>
      <c r="G6" s="504" t="s">
        <v>228</v>
      </c>
      <c r="H6" s="504"/>
      <c r="J6" s="504" t="s">
        <v>227</v>
      </c>
      <c r="K6" s="504"/>
    </row>
    <row r="7" spans="1:11" ht="11.4" customHeight="1">
      <c r="A7" s="381"/>
      <c r="B7" s="381"/>
      <c r="D7" s="503"/>
      <c r="E7" s="503"/>
      <c r="F7" s="380"/>
      <c r="G7" s="505"/>
      <c r="H7" s="505"/>
      <c r="J7" s="505"/>
      <c r="K7" s="505"/>
    </row>
    <row r="8" spans="1:11" ht="11.4" customHeight="1">
      <c r="B8" s="104" t="s">
        <v>229</v>
      </c>
      <c r="C8" s="104"/>
      <c r="D8" s="186">
        <f>+'Note 2'!E15</f>
        <v>192.1</v>
      </c>
      <c r="E8" s="186">
        <f>+'Note 2'!F15</f>
        <v>207.60000000000002</v>
      </c>
      <c r="F8" s="186"/>
      <c r="G8" s="186">
        <f>+J8-D8</f>
        <v>-28.699999999999989</v>
      </c>
      <c r="H8" s="186">
        <v>0</v>
      </c>
      <c r="I8" s="186"/>
      <c r="J8" s="186">
        <f>+'IS &amp; OCI'!F8</f>
        <v>163.4</v>
      </c>
      <c r="K8" s="186">
        <f>+E8+H8</f>
        <v>207.60000000000002</v>
      </c>
    </row>
    <row r="9" spans="1:11" ht="5.0999999999999996" customHeight="1">
      <c r="B9" s="104"/>
      <c r="C9" s="104"/>
      <c r="D9" s="186"/>
      <c r="E9" s="186"/>
      <c r="F9" s="186"/>
      <c r="G9" s="186"/>
      <c r="H9" s="186"/>
      <c r="I9" s="186"/>
      <c r="J9" s="186"/>
      <c r="K9" s="186"/>
    </row>
    <row r="10" spans="1:11" ht="11.4" customHeight="1">
      <c r="B10" s="104" t="s">
        <v>37</v>
      </c>
      <c r="C10" s="104"/>
      <c r="D10" s="186">
        <f>+'IS &amp; OCI'!F10</f>
        <v>-44.041999999999987</v>
      </c>
      <c r="E10" s="186">
        <f>+'IS &amp; OCI'!H10</f>
        <v>-85.1</v>
      </c>
      <c r="F10" s="186"/>
      <c r="G10" s="186">
        <v>0</v>
      </c>
      <c r="H10" s="186">
        <v>0</v>
      </c>
      <c r="I10" s="186"/>
      <c r="J10" s="186">
        <f>+'IS &amp; OCI'!F10</f>
        <v>-44.041999999999987</v>
      </c>
      <c r="K10" s="186">
        <f t="shared" ref="K10:K14" si="0">+E10+H10</f>
        <v>-85.1</v>
      </c>
    </row>
    <row r="11" spans="1:11" ht="11.4" customHeight="1">
      <c r="B11" s="104" t="s">
        <v>38</v>
      </c>
      <c r="C11" s="104"/>
      <c r="D11" s="292">
        <f>+'IS &amp; OCI'!F11</f>
        <v>-1.9630000000000001</v>
      </c>
      <c r="E11" s="186">
        <f>+'IS &amp; OCI'!H11</f>
        <v>-4.2</v>
      </c>
      <c r="F11" s="292"/>
      <c r="G11" s="292">
        <v>0</v>
      </c>
      <c r="H11" s="292">
        <v>0</v>
      </c>
      <c r="I11" s="292"/>
      <c r="J11" s="186">
        <f>+'IS &amp; OCI'!F11</f>
        <v>-1.9630000000000001</v>
      </c>
      <c r="K11" s="186">
        <f t="shared" si="0"/>
        <v>-4.2</v>
      </c>
    </row>
    <row r="12" spans="1:11" ht="11.4" customHeight="1">
      <c r="B12" s="104" t="s">
        <v>39</v>
      </c>
      <c r="C12" s="104"/>
      <c r="D12" s="292">
        <f>+'IS &amp; OCI'!F12</f>
        <v>-13.246</v>
      </c>
      <c r="E12" s="186">
        <f>+'IS &amp; OCI'!H12</f>
        <v>-9.6999999999999993</v>
      </c>
      <c r="F12" s="292"/>
      <c r="G12" s="292">
        <v>0</v>
      </c>
      <c r="H12" s="292">
        <v>0</v>
      </c>
      <c r="I12" s="292"/>
      <c r="J12" s="186">
        <f>+'IS &amp; OCI'!F12</f>
        <v>-13.246</v>
      </c>
      <c r="K12" s="186">
        <f t="shared" si="0"/>
        <v>-9.6999999999999993</v>
      </c>
    </row>
    <row r="13" spans="1:11" ht="11.4" customHeight="1">
      <c r="B13" s="104" t="s">
        <v>63</v>
      </c>
      <c r="C13" s="104"/>
      <c r="D13" s="292">
        <f>+Notes!F87</f>
        <v>-112.26</v>
      </c>
      <c r="E13" s="186">
        <f>+Notes!H78+Notes!H79</f>
        <v>-111.9</v>
      </c>
      <c r="F13" s="292"/>
      <c r="G13" s="186">
        <f>+J13-D13</f>
        <v>24.460000000000008</v>
      </c>
      <c r="H13" s="292">
        <v>0</v>
      </c>
      <c r="I13" s="292"/>
      <c r="J13" s="186">
        <f>+Notes!F78+Notes!F79</f>
        <v>-87.8</v>
      </c>
      <c r="K13" s="186">
        <f t="shared" si="0"/>
        <v>-111.9</v>
      </c>
    </row>
    <row r="14" spans="1:11" ht="11.4" customHeight="1">
      <c r="B14" s="104" t="s">
        <v>230</v>
      </c>
      <c r="C14" s="104"/>
      <c r="D14" s="292">
        <f>+'IS &amp; OCI'!F14</f>
        <v>-23.257000000000001</v>
      </c>
      <c r="E14" s="186">
        <f>+'IS &amp; OCI'!H14</f>
        <v>-27.1</v>
      </c>
      <c r="F14" s="292"/>
      <c r="G14" s="292">
        <v>0</v>
      </c>
      <c r="H14" s="292">
        <v>0</v>
      </c>
      <c r="I14" s="292"/>
      <c r="J14" s="186">
        <f>+D14</f>
        <v>-23.257000000000001</v>
      </c>
      <c r="K14" s="186">
        <f t="shared" si="0"/>
        <v>-27.1</v>
      </c>
    </row>
    <row r="15" spans="1:11" ht="11.4" customHeight="1">
      <c r="A15" s="382"/>
      <c r="B15" s="106" t="s">
        <v>231</v>
      </c>
      <c r="C15" s="102"/>
      <c r="D15" s="334">
        <f>+SUM(D8:D14)</f>
        <v>-2.668000000000017</v>
      </c>
      <c r="E15" s="334">
        <f>+SUM(E8:E14)-0.1</f>
        <v>-30.499999999999986</v>
      </c>
      <c r="F15" s="383"/>
      <c r="G15" s="334">
        <f>+SUM(G8:G14)</f>
        <v>-4.2399999999999807</v>
      </c>
      <c r="H15" s="334">
        <f>+SUM(H8:H14)</f>
        <v>0</v>
      </c>
      <c r="I15" s="383"/>
      <c r="J15" s="334">
        <f>+SUM(J8:J14)</f>
        <v>-6.9079999999999693</v>
      </c>
      <c r="K15" s="334">
        <f>+SUM(K8:K14)-0.1</f>
        <v>-30.499999999999986</v>
      </c>
    </row>
    <row r="16" spans="1:11" ht="13.8">
      <c r="B16" s="104"/>
      <c r="C16" s="104"/>
      <c r="D16" s="292"/>
      <c r="E16" s="292"/>
      <c r="F16" s="292"/>
      <c r="G16" s="292"/>
      <c r="H16" s="292"/>
      <c r="I16" s="292"/>
      <c r="J16" s="292"/>
      <c r="K16" s="292"/>
    </row>
    <row r="17" spans="1:11" ht="14.4" thickBot="1">
      <c r="A17" s="6"/>
      <c r="B17" s="6"/>
      <c r="C17" s="6"/>
      <c r="D17" s="292"/>
      <c r="E17" s="292"/>
      <c r="F17" s="292"/>
      <c r="G17" s="292"/>
      <c r="H17" s="292"/>
      <c r="I17" s="292"/>
      <c r="J17" s="292"/>
      <c r="K17" s="292"/>
    </row>
    <row r="18" spans="1:11" ht="11.4" customHeight="1">
      <c r="D18" s="494" t="s">
        <v>295</v>
      </c>
      <c r="E18" s="494"/>
      <c r="F18" s="494"/>
      <c r="G18" s="494"/>
      <c r="H18" s="494"/>
      <c r="I18" s="494"/>
      <c r="J18" s="494"/>
      <c r="K18" s="494"/>
    </row>
    <row r="19" spans="1:11" ht="11.4" customHeight="1">
      <c r="D19" s="496" t="s">
        <v>294</v>
      </c>
      <c r="E19" s="496"/>
      <c r="F19" s="496"/>
      <c r="G19" s="496"/>
      <c r="H19" s="496"/>
      <c r="I19" s="496"/>
      <c r="J19" s="496"/>
      <c r="K19" s="496"/>
    </row>
    <row r="20" spans="1:11" ht="11.4" customHeight="1">
      <c r="D20" s="470">
        <v>2018</v>
      </c>
      <c r="E20" s="470">
        <v>2017</v>
      </c>
      <c r="F20" s="377"/>
      <c r="G20" s="470">
        <v>2018</v>
      </c>
      <c r="H20" s="470">
        <v>2017</v>
      </c>
      <c r="J20" s="470">
        <v>2018</v>
      </c>
      <c r="K20" s="470">
        <v>2017</v>
      </c>
    </row>
    <row r="21" spans="1:11" ht="11.4" customHeight="1">
      <c r="D21" s="502" t="s">
        <v>225</v>
      </c>
      <c r="E21" s="502"/>
      <c r="F21" s="379"/>
      <c r="G21" s="504" t="s">
        <v>228</v>
      </c>
      <c r="H21" s="504"/>
      <c r="J21" s="504" t="s">
        <v>227</v>
      </c>
      <c r="K21" s="504"/>
    </row>
    <row r="22" spans="1:11" ht="11.4" customHeight="1">
      <c r="A22" s="381"/>
      <c r="B22" s="381"/>
      <c r="D22" s="503"/>
      <c r="E22" s="503"/>
      <c r="F22" s="380"/>
      <c r="G22" s="505"/>
      <c r="H22" s="505"/>
      <c r="J22" s="505"/>
      <c r="K22" s="505"/>
    </row>
    <row r="23" spans="1:11" ht="11.4" customHeight="1">
      <c r="B23" s="104" t="s">
        <v>229</v>
      </c>
      <c r="C23" s="104"/>
      <c r="D23" s="186">
        <f>+'Note 2'!E29</f>
        <v>589.29200000000003</v>
      </c>
      <c r="E23" s="186">
        <f>+'IS &amp; OCI'!L8</f>
        <v>602.9</v>
      </c>
      <c r="F23" s="186"/>
      <c r="G23" s="186">
        <f>+J23-D23</f>
        <v>15.16599999999994</v>
      </c>
      <c r="H23" s="186">
        <v>0</v>
      </c>
      <c r="I23" s="186"/>
      <c r="J23" s="186">
        <f>+'IS &amp; OCI'!J8</f>
        <v>604.45799999999997</v>
      </c>
      <c r="K23" s="186">
        <f>+E23</f>
        <v>602.9</v>
      </c>
    </row>
    <row r="24" spans="1:11" ht="5.0999999999999996" customHeight="1">
      <c r="B24" s="104"/>
      <c r="C24" s="104"/>
      <c r="D24" s="186"/>
      <c r="E24" s="186"/>
      <c r="F24" s="186"/>
      <c r="G24" s="186"/>
      <c r="H24" s="186"/>
      <c r="I24" s="186"/>
      <c r="J24" s="186"/>
      <c r="K24" s="186"/>
    </row>
    <row r="25" spans="1:11" ht="11.4" customHeight="1">
      <c r="B25" s="104" t="s">
        <v>37</v>
      </c>
      <c r="C25" s="104"/>
      <c r="D25" s="186">
        <f>+J25</f>
        <v>-181.327</v>
      </c>
      <c r="E25" s="186">
        <f>+'IS &amp; OCI'!L10</f>
        <v>-311.8</v>
      </c>
      <c r="F25" s="186"/>
      <c r="G25" s="292">
        <v>0</v>
      </c>
      <c r="H25" s="186">
        <v>0</v>
      </c>
      <c r="I25" s="186"/>
      <c r="J25" s="186">
        <f>+'IS &amp; OCI'!J10</f>
        <v>-181.327</v>
      </c>
      <c r="K25" s="186">
        <f>+E25</f>
        <v>-311.8</v>
      </c>
    </row>
    <row r="26" spans="1:11" ht="11.4" customHeight="1">
      <c r="B26" s="104" t="s">
        <v>38</v>
      </c>
      <c r="C26" s="104"/>
      <c r="D26" s="292">
        <f>+J26</f>
        <v>-7.8630000000000004</v>
      </c>
      <c r="E26" s="186">
        <f>+'IS &amp; OCI'!L11</f>
        <v>-12.2</v>
      </c>
      <c r="F26" s="292"/>
      <c r="G26" s="292">
        <v>0</v>
      </c>
      <c r="H26" s="292">
        <v>0</v>
      </c>
      <c r="I26" s="292"/>
      <c r="J26" s="186">
        <f>+'IS &amp; OCI'!J11</f>
        <v>-7.8630000000000004</v>
      </c>
      <c r="K26" s="186">
        <f t="shared" ref="K26:K29" si="1">+E26</f>
        <v>-12.2</v>
      </c>
    </row>
    <row r="27" spans="1:11" ht="11.4" customHeight="1">
      <c r="B27" s="104" t="s">
        <v>39</v>
      </c>
      <c r="C27" s="104"/>
      <c r="D27" s="292">
        <f>+J27</f>
        <v>-38.846000000000004</v>
      </c>
      <c r="E27" s="186">
        <f>+'IS &amp; OCI'!L12</f>
        <v>-27.6</v>
      </c>
      <c r="F27" s="292"/>
      <c r="G27" s="292">
        <v>0</v>
      </c>
      <c r="H27" s="292">
        <v>0</v>
      </c>
      <c r="I27" s="292"/>
      <c r="J27" s="186">
        <f>+'IS &amp; OCI'!J12</f>
        <v>-38.846000000000004</v>
      </c>
      <c r="K27" s="186">
        <f t="shared" si="1"/>
        <v>-27.6</v>
      </c>
    </row>
    <row r="28" spans="1:11" ht="11.4" customHeight="1">
      <c r="B28" s="104" t="s">
        <v>63</v>
      </c>
      <c r="C28" s="104"/>
      <c r="D28" s="292">
        <f>+Notes!J84</f>
        <v>-293.16000000000003</v>
      </c>
      <c r="E28" s="292">
        <f>+Notes!L84+Notes!L85</f>
        <v>-259.39999999999998</v>
      </c>
      <c r="F28" s="292"/>
      <c r="G28" s="186">
        <f>+J28-D28</f>
        <v>21.460000000000036</v>
      </c>
      <c r="H28" s="292">
        <v>0</v>
      </c>
      <c r="I28" s="292"/>
      <c r="J28" s="186">
        <f>+Notes!J78+Notes!J79</f>
        <v>-271.7</v>
      </c>
      <c r="K28" s="186">
        <f t="shared" si="1"/>
        <v>-259.39999999999998</v>
      </c>
    </row>
    <row r="29" spans="1:11" ht="11.4" customHeight="1">
      <c r="B29" s="104" t="s">
        <v>230</v>
      </c>
      <c r="C29" s="104"/>
      <c r="D29" s="292">
        <f>+J29</f>
        <v>-79.756999999999991</v>
      </c>
      <c r="E29" s="292">
        <f>+Notes!L99</f>
        <v>-114.5</v>
      </c>
      <c r="F29" s="292"/>
      <c r="G29" s="292">
        <v>0</v>
      </c>
      <c r="H29" s="292">
        <v>0</v>
      </c>
      <c r="I29" s="292"/>
      <c r="J29" s="186">
        <f>+Notes!J99</f>
        <v>-79.756999999999991</v>
      </c>
      <c r="K29" s="186">
        <f t="shared" si="1"/>
        <v>-114.5</v>
      </c>
    </row>
    <row r="30" spans="1:11" ht="11.4" customHeight="1">
      <c r="A30" s="382"/>
      <c r="B30" s="106" t="s">
        <v>231</v>
      </c>
      <c r="C30" s="102"/>
      <c r="D30" s="334">
        <f>+SUM(D23:D29)</f>
        <v>-11.660999999999987</v>
      </c>
      <c r="E30" s="334">
        <f>+SUM(E23:E29)</f>
        <v>-122.6</v>
      </c>
      <c r="F30" s="383"/>
      <c r="G30" s="334">
        <f>+SUM(G23:G29)</f>
        <v>36.625999999999976</v>
      </c>
      <c r="H30" s="334">
        <f>+SUM(H23:H29)</f>
        <v>0</v>
      </c>
      <c r="I30" s="383"/>
      <c r="J30" s="334">
        <f>+SUM(J23:J29)</f>
        <v>24.964999999999989</v>
      </c>
      <c r="K30" s="334">
        <f>+SUM(K23:K29)</f>
        <v>-122.6</v>
      </c>
    </row>
    <row r="32" spans="1:11">
      <c r="G32" s="447"/>
    </row>
  </sheetData>
  <mergeCells count="10">
    <mergeCell ref="D3:K3"/>
    <mergeCell ref="D4:K4"/>
    <mergeCell ref="D6:E7"/>
    <mergeCell ref="G6:H7"/>
    <mergeCell ref="J6:K7"/>
    <mergeCell ref="D18:K18"/>
    <mergeCell ref="D19:K19"/>
    <mergeCell ref="D21:E22"/>
    <mergeCell ref="G21:H22"/>
    <mergeCell ref="J21:K22"/>
  </mergeCells>
  <pageMargins left="0.7" right="0.7" top="0.75" bottom="0.75" header="0.3" footer="0.3"/>
  <pageSetup paperSize="9" orientation="portrait" verticalDpi="0" r:id="rId1"/>
  <ignoredErrors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IS &amp; OCI</vt:lpstr>
      <vt:lpstr>BS</vt:lpstr>
      <vt:lpstr>CF</vt:lpstr>
      <vt:lpstr>Equity</vt:lpstr>
      <vt:lpstr>Notes</vt:lpstr>
      <vt:lpstr>Note 2</vt:lpstr>
      <vt:lpstr>Segment table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2018-10-17T16:59:05Z</dcterms:created>
  <dcterms:modified xsi:type="dcterms:W3CDTF">2018-10-17T20:11:39Z</dcterms:modified>
</cp:coreProperties>
</file>