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0965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table" sheetId="22" r:id="rId6"/>
    <sheet name="Note 2 table" sheetId="19" r:id="rId7"/>
    <sheet name="Notes" sheetId="18" r:id="rId8"/>
    <sheet name="Note 17 table" sheetId="28" r:id="rId9"/>
  </sheets>
  <externalReferences>
    <externalReference r:id="rId10"/>
  </externalReferences>
  <definedNames>
    <definedName name="ARCQ_CF_account_receivabale_etc_Ht">#REF!</definedName>
    <definedName name="ARCQ_CF_accounts_payable_Ht">#REF!</definedName>
    <definedName name="ARCQ_CF_cash_beginning_of_periode_Ht">#REF!</definedName>
    <definedName name="ARCQ_CF_deferred_revenues_Ht">#REF!</definedName>
    <definedName name="ARCQ_CF_depreciation_Ht">#REF!</definedName>
    <definedName name="ARCQ_CF_income_taxes_paid_Ht">#REF!</definedName>
    <definedName name="ARCQ_CF_increase_restricted_Ht">#REF!</definedName>
    <definedName name="ARCQ_CF_interest_expense_Ht">#REF!</definedName>
    <definedName name="ARCQ_CF_interest_paid_debt_Ht">#REF!</definedName>
    <definedName name="ARCQ_CF_investment_intangible_assets_Ht">#REF!</definedName>
    <definedName name="ARCQ_CF_investment_MCL_Ht">#REF!</definedName>
    <definedName name="ARCQ_CF_investment_other_assets_Ht">#REF!</definedName>
    <definedName name="ARCQ_CF_investment_property_Ht">#REF!</definedName>
    <definedName name="ARCQ_CF_loss_gain_sale_of_assets_Ht">#REF!</definedName>
    <definedName name="ARCQ_CF_NET_CASH_END_OF_PERIOD_Ht">#REF!</definedName>
    <definedName name="ARCQ_CF_NET_CASH_FINANCING_Ht">#REF!</definedName>
    <definedName name="ARCQ_CF_NET_CASH_INVESTING_Ht">#REF!</definedName>
    <definedName name="ARCQ_CF_NET_CASH_OPERATING_Ht">#REF!</definedName>
    <definedName name="ARCQ_CF_net_change_revolving_credit_Ht">#REF!</definedName>
    <definedName name="ARCQ_CF_Net_inc_dec_cash_Ht">#REF!</definedName>
    <definedName name="ARCQ_CF_Net_income_Ht">#REF!</definedName>
    <definedName name="ARCQ_CF_other_items_Ht">#REF!</definedName>
    <definedName name="ARCQ_CF_other_items_operating_activities_Ht">#REF!</definedName>
    <definedName name="ARCQ_CF_other_items_operating_activities_LT_Ht">#REF!</definedName>
    <definedName name="ARCQ_CF_payment_lease_classified_as_interest_Ht">#REF!</definedName>
    <definedName name="ARCQ_CF_payment_lease_liabilities_Ht">#REF!</definedName>
    <definedName name="ARCQ_CF_proceeds_from_sale_of_assets_Ht">#REF!</definedName>
    <definedName name="ARCQ_CF_repayment_debt_Ht">#REF!</definedName>
    <definedName name="ARCQ_CF_share_of_results_Ht">#REF!</definedName>
    <definedName name="ARCQ_CostSale_Gross_Ht">#REF!</definedName>
    <definedName name="ARCQ_CostSales_net_Ht">#REF!</definedName>
    <definedName name="ARCQ_CostSales_Steaming_Ht">#REF!</definedName>
    <definedName name="ARCQ_Depreciation_CapMC_Ht">#REF!</definedName>
    <definedName name="ARCQ_Depreciation_CapSteam_Ht">#REF!</definedName>
    <definedName name="ARCQ_Depreciation_Def_Steaming_Ht">#REF!</definedName>
    <definedName name="ARCQ_Depreciation_Gross_Ht">#REF!</definedName>
    <definedName name="ARCQ_Depreciation_Net_Ht">#REF!</definedName>
    <definedName name="ARCQ_FinancialOther_Agio_Ht">#REF!</definedName>
    <definedName name="ARCQ_FinancialOther_Ht">#REF!</definedName>
    <definedName name="ARCQ_FinancialOther_InterestIncome_Ht">#REF!</definedName>
    <definedName name="ARCQ_FinancialOther_Other_Ht">#REF!</definedName>
    <definedName name="ARCQ_impairment_otherintangibleassets_Ht">#REF!</definedName>
    <definedName name="ARCQ_impairment_propertyandequipment_Ht">#REF!</definedName>
    <definedName name="ARCQ_Income_tax_current_tax_Ht">#REF!</definedName>
    <definedName name="ARCQ_InterestExpenses_CAP_Ht">#REF!</definedName>
    <definedName name="ARCQ_InterestExpenses_Gross_Ht">#REF!</definedName>
    <definedName name="ARCQ_InterestExpenses_Lease_Ht">#REF!</definedName>
    <definedName name="ARCQ_InterestExpenses_NET_Ht">#REF!</definedName>
    <definedName name="ARCQ_MCAmort_Accelerated_REP_Ht">#REF!</definedName>
    <definedName name="ARCQ_MCAmort_Amortization_REP_Ht">#REF!</definedName>
    <definedName name="ARCQ_MCAmort_AmortOnly_SEG_Ht">#REF!</definedName>
    <definedName name="ARCQ_MCAmort_Impairment_REP_Ht">#REF!</definedName>
    <definedName name="ARCQ_MCAmort_TOTAL_REP_Ht">#REF!</definedName>
    <definedName name="ARCQ_MCCAP_Cash_Ht">#REF!</definedName>
    <definedName name="ARCQ_NOTE9_Change_Capital_lease_ONLY_Ht">#REF!</definedName>
    <definedName name="ARCQ_NOTE9_Change_WC_and_Capital_lease_Ht">#REF!</definedName>
    <definedName name="ARCQ_NOTE9_other_Ht">#REF!</definedName>
    <definedName name="ARCQ_NOTE9_processing_equipment_Ht">#REF!</definedName>
    <definedName name="ARCQ_NOTE9_seismic_Ht">#REF!</definedName>
    <definedName name="ARCQ_NOTE9_vessel_upgrade_Ht">#REF!</definedName>
    <definedName name="ARCQ_other_charges_onerous_customercontr_Ht">#REF!</definedName>
    <definedName name="ARCQ_other_charges_onerous_leasecontr_Ht">#REF!</definedName>
    <definedName name="ARCQ_other_charges_OTHER_Ht">#REF!</definedName>
    <definedName name="ARCQ_other_charges_severance_Ht">#REF!</definedName>
    <definedName name="ARCQ_other_charges_writdown_supply_Ht">#REF!</definedName>
    <definedName name="ARCQ_RaD_Cap_Ht">#REF!</definedName>
    <definedName name="ARCQ_RaD_Gross_Ht">#REF!</definedName>
    <definedName name="ARCQ_RaD_Net_Ht">#REF!</definedName>
    <definedName name="ARCQ_Revenues_CONTRACT_Ht">#REF!</definedName>
    <definedName name="ARCQ_Revenues_IMG_Ht">#REF!</definedName>
    <definedName name="ARCQ_Revenues_MCLATE_Ht">#REF!</definedName>
    <definedName name="ARCQ_Revenues_MCPREF_REP_Ht">#REF!</definedName>
    <definedName name="ARCQ_Revenues_MCPREF_SEG_Ht">#REF!</definedName>
    <definedName name="ARCQ_Revenues_OTHER_Ht">#REF!</definedName>
    <definedName name="ARCQ_Revenues_Total_REP_Ht">#REF!</definedName>
    <definedName name="ARCQ_Revenues_Total_SEG_Ht">#REF!</definedName>
    <definedName name="ARCQ_SGA_Ht">#REF!</definedName>
    <definedName name="ARCQ_ShareAssociated_Ht">#REF!</definedName>
    <definedName name="ARCQ_Special_Ht">#REF!</definedName>
    <definedName name="ARCQ_TaxDeferred_Ht">#REF!</definedName>
    <definedName name="ARCQ_TaxExpense_Ht">#REF!</definedName>
    <definedName name="ARCQ_vessel_allocation_contract_Ht">#REF!</definedName>
    <definedName name="ARCQ_vessel_allocation_Multiclient_Ht">#REF!</definedName>
    <definedName name="ARCQ_vessel_allocation_stacked_standby_Ht">#REF!</definedName>
    <definedName name="ARCQ_vessel_allocation_steaming_Ht">#REF!</definedName>
    <definedName name="ARCQ_vessel_allocation_yard_Ht">#REF!</definedName>
    <definedName name="ARCY_BS_AccOtherLiabilities_Ht">#REF!</definedName>
    <definedName name="ARCY_BS_AccruedRevenuesOther_Ht">#REF!</definedName>
    <definedName name="ARCY_BS_Accumulated_earnings_Ht">#REF!</definedName>
    <definedName name="ARCY_BS_additional_paid_in_capital_Ht">#REF!</definedName>
    <definedName name="ARCY_BS_AP_Ht">#REF!</definedName>
    <definedName name="ARCY_BS_AR_Net_Ht">#REF!</definedName>
    <definedName name="ARCY_BS_AssetHeldSale_Ht">#REF!</definedName>
    <definedName name="ARCY_BS_Cash_Ht">#REF!</definedName>
    <definedName name="ARCY_BS_common_stock_Ht">#REF!</definedName>
    <definedName name="ARCY_BS_DeffRev_Ht">#REF!</definedName>
    <definedName name="ARCY_BS_DeffTaxLiab_Ht">#REF!</definedName>
    <definedName name="ARCY_BS_IBD_LT_CapLease_Ht">#REF!</definedName>
    <definedName name="ARCY_BS_IBD_LT_Ht">#REF!</definedName>
    <definedName name="ARCY_BS_IBD_ST_ExLease_Ht">#REF!</definedName>
    <definedName name="ARCY_BS_IBD_ST_Leases_Ht">#REF!</definedName>
    <definedName name="ARCY_BS_IncomeTaxPayable_Ht">#REF!</definedName>
    <definedName name="ARCY_BS_MC_Ht">#REF!</definedName>
    <definedName name="ARCY_BS_Other_capital_reserves_Ht">#REF!</definedName>
    <definedName name="ARCY_BS_OtherCurrentAssets_Ht">#REF!</definedName>
    <definedName name="ARCY_BS_OtherIntangibleAssets_Ht">#REF!</definedName>
    <definedName name="ARCY_BS_OtherLongTermLiab_Ht">#REF!</definedName>
    <definedName name="ARCY_BS_OtherLTAssets_Ht">#REF!</definedName>
    <definedName name="ARCY_BS_PPE_Ht">#REF!</definedName>
    <definedName name="ARCY_BS_RestrictedLT_Ht">#REF!</definedName>
    <definedName name="ARCY_BS_RestrictedST_Ht">#REF!</definedName>
    <definedName name="ARCY_CF_account_receivabale_etc_Ht">#REF!</definedName>
    <definedName name="ARCY_CF_accounts_payable_Ht">#REF!</definedName>
    <definedName name="ARCY_CF_cash_beginning_of_periode_Ht">#REF!</definedName>
    <definedName name="ARCY_CF_deferred_revenues_Ht">#REF!</definedName>
    <definedName name="ARCY_CF_depreciation_Ht">#REF!</definedName>
    <definedName name="ARCY_CF_income_taxes_paid_Ht">#REF!</definedName>
    <definedName name="ARCY_CF_increase_restricted_Ht">#REF!</definedName>
    <definedName name="ARCY_CF_interest_expense_Ht">#REF!</definedName>
    <definedName name="ARCY_CF_interest_paid_debt_Ht">#REF!</definedName>
    <definedName name="ARCY_CF_investment_intangible_assets_Ht">#REF!</definedName>
    <definedName name="ARCY_CF_investment_MCL_Ht">#REF!</definedName>
    <definedName name="ARCY_CF_investment_other_assets_Ht">#REF!</definedName>
    <definedName name="ARCY_CF_investment_property_Ht">#REF!</definedName>
    <definedName name="ARCY_CF_loss_gain_sale_of_assets_Ht">#REF!</definedName>
    <definedName name="ARCY_CF_NET_CASH_END_OF_PERIOD_Ht">#REF!</definedName>
    <definedName name="ARCY_CF_NET_CASH_FINANCING_Ht">#REF!</definedName>
    <definedName name="ARCY_CF_NET_CASH_INVESTING_Ht">#REF!</definedName>
    <definedName name="ARCY_CF_NET_CASH_OPERATING_Ht">#REF!</definedName>
    <definedName name="ARCY_CF_net_change_revolving_credit_Ht">#REF!</definedName>
    <definedName name="ARCY_CF_Net_inc_dec_cash_Ht">#REF!</definedName>
    <definedName name="ARCY_CF_Net_income_Ht">#REF!</definedName>
    <definedName name="ARCY_CF_other_items_Ht">#REF!</definedName>
    <definedName name="ARCY_CF_other_items_operating_activities_Ht">#REF!</definedName>
    <definedName name="ARCY_CF_other_items_operating_activities_LT_Ht">#REF!</definedName>
    <definedName name="ARCY_CF_payment_lease_classified_as_interest_Ht">#REF!</definedName>
    <definedName name="ARCY_CF_payment_lease_liabilities_Ht">#REF!</definedName>
    <definedName name="ARCY_CF_proceeds_from_sale_of_assets_Ht">#REF!</definedName>
    <definedName name="ARCY_CF_repayment_debt_Ht">#REF!</definedName>
    <definedName name="ARCY_CF_share_of_results_Ht">#REF!</definedName>
    <definedName name="ARCY_CostSale_Gross_Ht">#REF!</definedName>
    <definedName name="ARCY_CostSales_net_Ht">#REF!</definedName>
    <definedName name="ARCY_CostSales_Steaming_Ht">#REF!</definedName>
    <definedName name="ARCY_Depreciation_CapMC_Ht">#REF!</definedName>
    <definedName name="ARCY_Depreciation_CapSteam_Ht">#REF!</definedName>
    <definedName name="ARCY_Depreciation_Def_Steaming_Ht">#REF!</definedName>
    <definedName name="ARCY_Depreciation_Gross_Ht">#REF!</definedName>
    <definedName name="ARCY_Depreciation_Net_Ht">#REF!</definedName>
    <definedName name="ARCY_FinancialOther_Agio_Ht">#REF!</definedName>
    <definedName name="ARCY_FinancialOther_Ht">#REF!</definedName>
    <definedName name="ARCY_FinancialOther_InterestIncome_Ht">#REF!</definedName>
    <definedName name="ARCY_FinancialOther_Other_Ht">#REF!</definedName>
    <definedName name="ARCY_impairment_otherintangibleassets_Ht">#REF!</definedName>
    <definedName name="ARCY_impairment_propertyandequipment_Ht">#REF!</definedName>
    <definedName name="ARCY_Income_tax_current_tax_Ht">#REF!</definedName>
    <definedName name="ARCY_InterestExpenses_CAP_Ht">#REF!</definedName>
    <definedName name="ARCY_InterestExpenses_Gross_Ht">#REF!</definedName>
    <definedName name="ARCY_InterestExpenses_Lease_Ht">#REF!</definedName>
    <definedName name="ARCY_InterestExpenses_NET_Ht">#REF!</definedName>
    <definedName name="ARCY_MCAmort_Accelerated_REP_Ht">#REF!</definedName>
    <definedName name="ARCY_MCAmort_Amortization_REP_Ht">#REF!</definedName>
    <definedName name="ARCY_MCAmort_AmortOnly_SEG_Ht">#REF!</definedName>
    <definedName name="ARCY_MCAmort_Impairment_REP_Ht">#REF!</definedName>
    <definedName name="ARCY_MCAmort_TOTAL_REP_Ht">#REF!</definedName>
    <definedName name="ARCY_MCCAP_Cash_Ht">#REF!</definedName>
    <definedName name="ARCY_NOTE9_Change_Capital_lease_ONLY_Ht">#REF!</definedName>
    <definedName name="ARCY_NOTE9_Change_WC_and_Capital_lease_Ht">#REF!</definedName>
    <definedName name="ARCY_NOTE9_other_Ht">#REF!</definedName>
    <definedName name="ARCY_NOTE9_processing_equipment_Ht">#REF!</definedName>
    <definedName name="ARCY_NOTE9_seismic_Ht">#REF!</definedName>
    <definedName name="ARCY_NOTE9_vessel_upgrade_Ht">#REF!</definedName>
    <definedName name="ARCY_other_charges_onerous_customercontr_Ht">#REF!</definedName>
    <definedName name="ARCY_other_charges_onerous_leasecontr_Ht">#REF!</definedName>
    <definedName name="ARCY_other_charges_OTHER_Ht">#REF!</definedName>
    <definedName name="ARCY_other_charges_severance_Ht">#REF!</definedName>
    <definedName name="ARCY_other_charges_writdown_supply_Ht">#REF!</definedName>
    <definedName name="ARCY_RaD_Cap_Ht">#REF!</definedName>
    <definedName name="ARCY_RaD_Gross_Ht">#REF!</definedName>
    <definedName name="ARCY_RaD_Net_Ht">#REF!</definedName>
    <definedName name="ARCY_Revenues_CONTRACT_Ht">#REF!</definedName>
    <definedName name="ARCY_Revenues_IMG_Ht">#REF!</definedName>
    <definedName name="ARCY_Revenues_MCLATE_Ht">#REF!</definedName>
    <definedName name="ARCY_Revenues_MCPREF_REP_Ht">#REF!</definedName>
    <definedName name="ARCY_Revenues_MCPREF_SEG_Ht">#REF!</definedName>
    <definedName name="ARCY_Revenues_OTHER_Ht">#REF!</definedName>
    <definedName name="ARCY_Revenues_Total_REP_Ht">#REF!</definedName>
    <definedName name="ARCY_Revenues_Total_SEG_Ht">#REF!</definedName>
    <definedName name="ARCY_SGA_Ht">#REF!</definedName>
    <definedName name="ARCY_ShareAssociated_Ht">#REF!</definedName>
    <definedName name="ARCY_Special_Ht">#REF!</definedName>
    <definedName name="ARCY_TaxDeferred_Ht">#REF!</definedName>
    <definedName name="ARCY_TaxExpense_Ht">#REF!</definedName>
    <definedName name="ARCY_vessel_allocation_contract_Ht">#REF!</definedName>
    <definedName name="ARCY_vessel_allocation_Multiclient_Ht">#REF!</definedName>
    <definedName name="ARCY_vessel_allocation_stacked_standby_Ht">#REF!</definedName>
    <definedName name="ARCY_vessel_allocation_steaming_Ht">#REF!</definedName>
    <definedName name="ARCY_vessel_allocation_yard_Ht">#REF!</definedName>
    <definedName name="ARCYEAR_BS_AccOtherLiabilities_Ht">#REF!</definedName>
    <definedName name="ARCYEAR_BS_AccruedRevenuesOther_Ht">#REF!</definedName>
    <definedName name="ARCYEAR_BS_Accumulated_earnings_Ht">#REF!</definedName>
    <definedName name="ARCYEAR_BS_additional_paid_in_capital_Ht">#REF!</definedName>
    <definedName name="ARCYEAR_BS_AP_Ht">#REF!</definedName>
    <definedName name="ARCYEAR_BS_AR_Net_Ht">#REF!</definedName>
    <definedName name="ARCYEAR_BS_AssetHeldSale_Ht">#REF!</definedName>
    <definedName name="ARCYEAR_BS_Cash_Ht">#REF!</definedName>
    <definedName name="ARCYEAR_BS_common_stock_Ht">#REF!</definedName>
    <definedName name="ARCYEAR_BS_DeffRev_Ht">#REF!</definedName>
    <definedName name="ARCYEAR_BS_DeffTaxLiab_Ht">#REF!</definedName>
    <definedName name="ARCYEAR_BS_IBD_LT_CapLease_Ht">#REF!</definedName>
    <definedName name="ARCYEAR_BS_IBD_LT_Ht">#REF!</definedName>
    <definedName name="ARCYEAR_BS_IBD_ST_ExLease_Ht">#REF!</definedName>
    <definedName name="ARCYEAR_BS_IBD_ST_Leases_Ht">#REF!</definedName>
    <definedName name="ARCYEAR_BS_IncomeTaxPayable_Ht">#REF!</definedName>
    <definedName name="ARCYEAR_BS_MC_Ht">#REF!</definedName>
    <definedName name="ARCYEAR_BS_Other_capital_reserves_Ht">#REF!</definedName>
    <definedName name="ARCYEAR_BS_OtherCurrentAssets_Ht">#REF!</definedName>
    <definedName name="ARCYEAR_BS_OtherIntangibleAssets_Ht">#REF!</definedName>
    <definedName name="ARCYEAR_BS_OtherLongTermLiab_Ht">#REF!</definedName>
    <definedName name="ARCYEAR_BS_OtherLTAssets_Ht">#REF!</definedName>
    <definedName name="ARCYEAR_BS_PPE_Ht">#REF!</definedName>
    <definedName name="ARCYEAR_BS_RestrictedLT_Ht">#REF!</definedName>
    <definedName name="ARCYEAR_BS_RestrictedST_Ht">#REF!</definedName>
    <definedName name="ARCYEAR_CF_account_receivabale_etc_Ht">#REF!</definedName>
    <definedName name="ARCYEAR_CF_accounts_payable_Ht">#REF!</definedName>
    <definedName name="ARCYEAR_CF_cash_beginning_of_periode_Ht">#REF!</definedName>
    <definedName name="ARCYEAR_CF_deferred_revenues_Ht">#REF!</definedName>
    <definedName name="ARCYEAR_CF_depreciation_Ht">#REF!</definedName>
    <definedName name="ARCYEAR_CF_income_taxes_paid_Ht">#REF!</definedName>
    <definedName name="ARCYEAR_CF_increase_restricted_Ht">#REF!</definedName>
    <definedName name="ARCYEAR_CF_interest_expense_Ht">#REF!</definedName>
    <definedName name="ARCYEAR_CF_interest_paid_debt_Ht">#REF!</definedName>
    <definedName name="ARCYEAR_CF_investment_intangible_assets_Ht">#REF!</definedName>
    <definedName name="ARCYEAR_CF_investment_MCL_Ht">#REF!</definedName>
    <definedName name="ARCYEAR_CF_investment_other_assets_Ht">#REF!</definedName>
    <definedName name="ARCYEAR_CF_investment_property_Ht">#REF!</definedName>
    <definedName name="ARCYEAR_CF_loss_gain_sale_of_assets_Ht">#REF!</definedName>
    <definedName name="ARCYEAR_CF_NET_CASH_END_OF_PERIOD_Ht">#REF!</definedName>
    <definedName name="ARCYEAR_CF_NET_CASH_FINANCING_Ht">#REF!</definedName>
    <definedName name="ARCYEAR_CF_NET_CASH_INVESTING_Ht">#REF!</definedName>
    <definedName name="ARCYEAR_CF_NET_CASH_OPERATING_Ht">#REF!</definedName>
    <definedName name="ARCYEAR_CF_net_change_revolving_credit_Ht">#REF!</definedName>
    <definedName name="ARCYEAR_CF_Net_inc_dec_cash_Ht">#REF!</definedName>
    <definedName name="ARCYEAR_CF_Net_income_Ht">#REF!</definedName>
    <definedName name="ARCYEAR_CF_other_items_Ht">#REF!</definedName>
    <definedName name="ARCYEAR_CF_other_items_operating_activities_Ht">#REF!</definedName>
    <definedName name="ARCYEAR_CF_other_items_operating_activities_LT_Ht">#REF!</definedName>
    <definedName name="ARCYEAR_CF_payment_lease_classified_as_interest_Ht">#REF!</definedName>
    <definedName name="ARCYEAR_CF_payment_lease_liabilities_Ht">#REF!</definedName>
    <definedName name="ARCYEAR_CF_proceeds_from_sale_of_assets_Ht">#REF!</definedName>
    <definedName name="ARCYEAR_CF_repayment_debt_Ht">#REF!</definedName>
    <definedName name="ARCYEAR_CF_share_of_results_Ht">#REF!</definedName>
    <definedName name="ARCYEAR_CostSale_Gross_Ht">#REF!</definedName>
    <definedName name="ARCYEAR_CostSales_net_Ht">#REF!</definedName>
    <definedName name="ARCYEAR_CostSales_Steaming_Ht">#REF!</definedName>
    <definedName name="ARCYEAR_Depreciation_CapMC_Ht">#REF!</definedName>
    <definedName name="ARCYEAR_Depreciation_CapSteam_Ht">#REF!</definedName>
    <definedName name="ARCYEAR_Depreciation_Def_Steaming_Ht">#REF!</definedName>
    <definedName name="ARCYEAR_Depreciation_Gross_Ht">#REF!</definedName>
    <definedName name="ARCYEAR_Depreciation_Net_Ht">#REF!</definedName>
    <definedName name="ARCYEAR_FinancialOther_Agio_Ht">#REF!</definedName>
    <definedName name="ARCYEAR_FinancialOther_Ht">#REF!</definedName>
    <definedName name="ARCYEAR_FinancialOther_InterestIncome_Ht">#REF!</definedName>
    <definedName name="ARCYEAR_FinancialOther_Other_Ht">#REF!</definedName>
    <definedName name="ARCYEAR_impairment_otherintangibleassets_Ht">#REF!</definedName>
    <definedName name="ARCYEAR_impairment_propertyandequipment_Ht">#REF!</definedName>
    <definedName name="ARCYEAR_Income_tax_current_tax_Ht">#REF!</definedName>
    <definedName name="ARCYEAR_InterestExpenses_CAP_Ht">#REF!</definedName>
    <definedName name="ARCYEAR_InterestExpenses_Gross_Ht">#REF!</definedName>
    <definedName name="ARCYEAR_InterestExpenses_Lease_Ht">#REF!</definedName>
    <definedName name="ARCYEAR_InterestExpenses_NET_Ht">#REF!</definedName>
    <definedName name="ARCYEAR_MCAmort_Accelerated_REP_Ht">#REF!</definedName>
    <definedName name="ARCYEAR_MCAmort_Amortization_REP_Ht">#REF!</definedName>
    <definedName name="ARCYEAR_MCAmort_AmortOnly_SEG_Ht">#REF!</definedName>
    <definedName name="ARCYEAR_MCAmort_Impairment_REP_Ht">#REF!</definedName>
    <definedName name="ARCYEAR_MCAmort_TOTAL_REP_Ht">#REF!</definedName>
    <definedName name="ARCYEAR_MCCAP_Cash_Ht">#REF!</definedName>
    <definedName name="ARCYEAR_NOTE9_Change_Capital_lease_ONLY_Ht">#REF!</definedName>
    <definedName name="ARCYEAR_NOTE9_Change_WC_and_Capital_lease_Ht">#REF!</definedName>
    <definedName name="ARCYEAR_NOTE9_other_Ht">#REF!</definedName>
    <definedName name="ARCYEAR_NOTE9_processing_equipment_Ht">#REF!</definedName>
    <definedName name="ARCYEAR_NOTE9_seismic_Ht">#REF!</definedName>
    <definedName name="ARCYEAR_NOTE9_vessel_upgrade_Ht">#REF!</definedName>
    <definedName name="ARCYEAR_other_charges_onerous_customercontr_Ht">#REF!</definedName>
    <definedName name="ARCYEAR_other_charges_onerous_leasecontr_Ht">#REF!</definedName>
    <definedName name="ARCYEAR_other_charges_OTHER_Ht">#REF!</definedName>
    <definedName name="ARCYEAR_other_charges_severance_Ht">#REF!</definedName>
    <definedName name="ARCYEAR_other_charges_writdown_supply_Ht">#REF!</definedName>
    <definedName name="ARCYEAR_RaD_Cap_Ht">#REF!</definedName>
    <definedName name="ARCYEAR_RaD_Gross_Ht">#REF!</definedName>
    <definedName name="ARCYEAR_RaD_Net_Ht">#REF!</definedName>
    <definedName name="ARCYEAR_Revenues_CONTRACT_Ht">#REF!</definedName>
    <definedName name="ARCYEAR_Revenues_IMG_Ht">#REF!</definedName>
    <definedName name="ARCYEAR_Revenues_MCLATE_Ht">#REF!</definedName>
    <definedName name="ARCYEAR_Revenues_MCPREF_REP_Ht">#REF!</definedName>
    <definedName name="ARCYEAR_Revenues_MCPREF_SEG_Ht">#REF!</definedName>
    <definedName name="ARCYEAR_Revenues_OTHER_Ht">#REF!</definedName>
    <definedName name="ARCYEAR_Revenues_Total_REP_Ht">#REF!</definedName>
    <definedName name="ARCYEAR_Revenues_Total_SEG_Ht">#REF!</definedName>
    <definedName name="ARCYEAR_SGA_Ht">#REF!</definedName>
    <definedName name="ARCYEAR_ShareAssociated_Ht">#REF!</definedName>
    <definedName name="ARCYEAR_Special_Ht">#REF!</definedName>
    <definedName name="ARCYEAR_TaxDeferred_Ht">#REF!</definedName>
    <definedName name="ARCYEAR_TaxExpense_Ht">#REF!</definedName>
    <definedName name="ARCYEAR_vessel_allocation_contract_Ht">#REF!</definedName>
    <definedName name="ARCYEAR_vessel_allocation_Multiclient_Ht">#REF!</definedName>
    <definedName name="ARCYEAR_vessel_allocation_stacked_standby_Ht">#REF!</definedName>
    <definedName name="ARCYEAR_vessel_allocation_steaming_Ht">#REF!</definedName>
    <definedName name="ARCYEAR_vessel_allocation_yard_Ht">#REF!</definedName>
    <definedName name="Bredde">#REF!</definedName>
    <definedName name="BS_AccOtherLiabilities_Ht">#REF!</definedName>
    <definedName name="BS_AccruedRevenuesOther_AccruedRev_Ht">#REF!</definedName>
    <definedName name="BS_AccruedRevenuesOther_Ht">#REF!</definedName>
    <definedName name="BS_AccruedRevenuesOther_Other_Ht">#REF!</definedName>
    <definedName name="BS_AP_Ht">#REF!</definedName>
    <definedName name="BS_AR_Gross_Ht">#REF!</definedName>
    <definedName name="BS_AR_lossProvsion_Ht">#REF!</definedName>
    <definedName name="BS_AR_Net_Ht">#REF!</definedName>
    <definedName name="BS_AssetHeldSale_Ht">#REF!</definedName>
    <definedName name="BS_Cash_Ht">#REF!</definedName>
    <definedName name="BS_DeffRev_Ht">#REF!</definedName>
    <definedName name="BS_DeffTaxAsset_Ht">#REF!</definedName>
    <definedName name="BS_DeffTaxLiab_Ht">#REF!</definedName>
    <definedName name="BS_IBD_debtIssuance_Ht">#REF!</definedName>
    <definedName name="BS_IBD_LT_CapLease_Ht">#REF!</definedName>
    <definedName name="BS_IBD_LT_Ht">#REF!</definedName>
    <definedName name="BS_IBD_ST_ExLease_Ht">#REF!</definedName>
    <definedName name="BS_IBD_ST_Ht">#REF!</definedName>
    <definedName name="BS_IBD_ST_Leases_Ht">#REF!</definedName>
    <definedName name="BS_IBDLease_LT_Ht">#REF!</definedName>
    <definedName name="BS_IncomeTaxPayable_Ht">#REF!</definedName>
    <definedName name="BS_MC_Completed_Ht">#REF!</definedName>
    <definedName name="BS_MC_Ht">#REF!</definedName>
    <definedName name="BS_MC_WIP_Ht">#REF!</definedName>
    <definedName name="BS_OtherCurrentAssets_Ht">#REF!</definedName>
    <definedName name="BS_OtherIntangibleAssets_Ht">#REF!</definedName>
    <definedName name="BS_OtherLongTermLiab_Ht">#REF!</definedName>
    <definedName name="BS_OtherLTAssets_Ht">#REF!</definedName>
    <definedName name="BS_PPE_Ht">#REF!</definedName>
    <definedName name="BS_RestrictedLT_Ht">#REF!</definedName>
    <definedName name="BS_RestrictedST_Ht">#REF!</definedName>
    <definedName name="CF_YTD_Ht">#REF!</definedName>
    <definedName name="CFY_Ht">#REF!</definedName>
    <definedName name="CurrMonth_Ht">#REF!</definedName>
    <definedName name="Default_table_width">#REF!</definedName>
    <definedName name="Index">#REF!</definedName>
    <definedName name="MUSD">[1]Archive!$D$3</definedName>
    <definedName name="MUSD_Ht">#REF!</definedName>
    <definedName name="PLQ_CapExp_capital_lease_Ht">#REF!</definedName>
    <definedName name="PLQ_CostSale_Gross_Ht">#REF!</definedName>
    <definedName name="PLQ_CostSales_net_Ht">#REF!</definedName>
    <definedName name="PLQ_CostSales_Steaming_Ht">#REF!</definedName>
    <definedName name="PLQ_Depreciation_CapSteam_CapOnly_Ht">#REF!</definedName>
    <definedName name="PLQ_Depreciation_CapSteam_Ht">#REF!</definedName>
    <definedName name="PLQ_Depreciation_gross_Ht">#REF!</definedName>
    <definedName name="PLQ_Depreciation_leased_assets_Ht">#REF!</definedName>
    <definedName name="PLQ_Depreciation_Net_Ht">#REF!</definedName>
    <definedName name="PLQ_FinancialOther_Agio_Ht">#REF!</definedName>
    <definedName name="PLQ_FinancialOther_Ht">#REF!</definedName>
    <definedName name="PLQ_FinancialOther_InterestIncome_Ht">#REF!</definedName>
    <definedName name="PLQ_FinancialOther_Other_Ht">#REF!</definedName>
    <definedName name="PLQ_GrossCashCost_Ht">#REF!</definedName>
    <definedName name="PLQ_impairment_excl_MC_TOTAL_Ht">#REF!</definedName>
    <definedName name="PLQ_impairment_otherintangibleassets_Ht">#REF!</definedName>
    <definedName name="PLQ_impairment_propertyandequipment_Ht">#REF!</definedName>
    <definedName name="PLQ_InterestExpenses_CAP_Ht">#REF!</definedName>
    <definedName name="PLQ_InterestExpenses_Gross_Ht">#REF!</definedName>
    <definedName name="PLQ_InterestExpenses_Lease_Ht">#REF!</definedName>
    <definedName name="PLQ_InterestExpenses_NET_Ht">#REF!</definedName>
    <definedName name="PLQ_MCAmort_Accelerated_REP_Ht">#REF!</definedName>
    <definedName name="PLQ_MCAmort_Accelerated_SEG_Ht">#REF!</definedName>
    <definedName name="PLQ_MCAmort_Amortization_REP_Ht">#REF!</definedName>
    <definedName name="PLQ_MCAmort_Amortization_SEG_Ht">#REF!</definedName>
    <definedName name="PLQ_MCAmort_AmortOnly_REP_Ht">#REF!</definedName>
    <definedName name="PLQ_MCAmort_AmortOnly_SEG_Ht">#REF!</definedName>
    <definedName name="PLQ_MCAmort_Impairment_REP_Ht">#REF!</definedName>
    <definedName name="PLQ_MCAmort_ImpairmentOnly_SEG_Ht">#REF!</definedName>
    <definedName name="PLQ_MCAmort_TOTAL_REP_Ht">#REF!</definedName>
    <definedName name="PLQ_MCAmort_TOTAL_SEG_Ht">#REF!</definedName>
    <definedName name="PLQ_MCCAP_Cash_Ht">#REF!</definedName>
    <definedName name="PLQ_RaD_Cap_Ht">#REF!</definedName>
    <definedName name="PLQ_RaD_Gross_Ht">#REF!</definedName>
    <definedName name="PLQ_RaD_Net_Ht">#REF!</definedName>
    <definedName name="PLQ_Revenues_CONTRACT_Ht">#REF!</definedName>
    <definedName name="PLQ_Revenues_IMG_Ht">#REF!</definedName>
    <definedName name="PLQ_Revenues_MCLATE_Ht">#REF!</definedName>
    <definedName name="PLQ_Revenues_MCPREF_REP_Ht">#REF!</definedName>
    <definedName name="PLQ_Revenues_MCPREF_SEG_Ht">#REF!</definedName>
    <definedName name="PLQ_Revenues_OTHER_Ht">#REF!</definedName>
    <definedName name="PLQ_Revenues_Total_REP_Ht">#REF!</definedName>
    <definedName name="PLQ_Revenues_Total_SEG_Ht">#REF!</definedName>
    <definedName name="PLQ_SGA_Ht">#REF!</definedName>
    <definedName name="PLQ_ShareAssociated_Ht">#REF!</definedName>
    <definedName name="PLQ_Special_CoS_Ht">#REF!</definedName>
    <definedName name="PLQ_Special_SGA_Ht">#REF!</definedName>
    <definedName name="PLQ_TaxContingent_Ht">#REF!</definedName>
    <definedName name="PLQ_TaxDeferred_Ht">#REF!</definedName>
    <definedName name="PLQ_TaxExpense_Ht">#REF!</definedName>
    <definedName name="PLQ_TaxPayable_Ht">#REF!</definedName>
    <definedName name="PLY_CapExp_capital_lease_Ht">#REF!</definedName>
    <definedName name="PLY_CostSale_Gross_Ht">#REF!</definedName>
    <definedName name="PLY_CostSales_net_Ht">#REF!</definedName>
    <definedName name="PLY_CostSales_Steaming_Ht">#REF!</definedName>
    <definedName name="PLY_Depreciation_CapSteam_CapOnly_Ht">#REF!</definedName>
    <definedName name="PLY_Depreciation_CapSteam_Ht">#REF!</definedName>
    <definedName name="PLY_Depreciation_Gross_Ht">#REF!</definedName>
    <definedName name="PLY_Depreciation_leased_assets_Ht">#REF!</definedName>
    <definedName name="PLY_Depreciation_Net_Ht">#REF!</definedName>
    <definedName name="PLY_FinancialOther_Agio_Ht">#REF!</definedName>
    <definedName name="PLY_FinancialOther_Ht">#REF!</definedName>
    <definedName name="PLY_FinancialOther_InterestIncome_Ht">#REF!</definedName>
    <definedName name="PLY_FinancialOther_Other_Ht">#REF!</definedName>
    <definedName name="PLY_GrossCashCost_Ht">#REF!</definedName>
    <definedName name="PLY_impairment_excl_MC_TOTAL_Ht">#REF!</definedName>
    <definedName name="PLY_impairment_otherintangibleassets_Ht">#REF!</definedName>
    <definedName name="PLY_impairment_propertyandequipment_Ht">#REF!</definedName>
    <definedName name="PLY_InterestExpenses_CAP_Ht">#REF!</definedName>
    <definedName name="PLY_InterestExpenses_Gross_Ht">#REF!</definedName>
    <definedName name="PLY_InterestExpenses_Lease_Ht">#REF!</definedName>
    <definedName name="PLY_InterestExpenses_NET_Ht">#REF!</definedName>
    <definedName name="PLY_MCAmort_Accelerated_REP_Ht">#REF!</definedName>
    <definedName name="PLY_MCAmort_Accelerated_SEG_Ht">#REF!</definedName>
    <definedName name="PLY_MCAmort_Amortization_REP_Ht">#REF!</definedName>
    <definedName name="PLY_MCAmort_Amortization_SEG_Ht">#REF!</definedName>
    <definedName name="PLY_MCAmort_AmortOnly_REP_Ht">#REF!</definedName>
    <definedName name="PLY_MCAmort_AmortOnly_SEG_Ht">#REF!</definedName>
    <definedName name="PLY_MCAmort_Impairment_REP_Ht">#REF!</definedName>
    <definedName name="PLY_MCAmort_ImpairmentOnly_SEG_Ht">#REF!</definedName>
    <definedName name="PLY_MCAmort_TOTAL_REP_Ht">#REF!</definedName>
    <definedName name="PLY_MCAmort_TOTAL_SEG_Ht">#REF!</definedName>
    <definedName name="PLY_MCCAP_Cash_Ht">#REF!</definedName>
    <definedName name="PLY_RaD_Cap_Ht">#REF!</definedName>
    <definedName name="PLY_RaD_Gross_Ht">#REF!</definedName>
    <definedName name="PLY_RaD_Net_Ht">#REF!</definedName>
    <definedName name="PLY_Revenues_CONTRACT_Ht">#REF!</definedName>
    <definedName name="PLY_Revenues_IMG_Ht">#REF!</definedName>
    <definedName name="PLY_Revenues_MCLATE_Ht">#REF!</definedName>
    <definedName name="PLY_Revenues_MCPREF_REP_Ht">#REF!</definedName>
    <definedName name="PLY_Revenues_MCPREF_SEG_Ht">#REF!</definedName>
    <definedName name="PLY_Revenues_OTHER_Ht">#REF!</definedName>
    <definedName name="PLY_Revenues_Total_REP_Ht">#REF!</definedName>
    <definedName name="PLY_Revenues_Total_SEG_Ht">#REF!</definedName>
    <definedName name="PLY_SGA_Ht">#REF!</definedName>
    <definedName name="PLY_ShareAssociated_Ht">#REF!</definedName>
    <definedName name="PLY_Special_CoS_Ht">#REF!</definedName>
    <definedName name="PLY_Special_SGA_Ht">#REF!</definedName>
    <definedName name="PLY_TaxContingent_Ht">#REF!</definedName>
    <definedName name="PLY_TaxDeferred_Ht">#REF!</definedName>
    <definedName name="PLY_TaxExpense_Ht">#REF!</definedName>
    <definedName name="PLY_TaxPayable_Ht">#REF!</definedName>
    <definedName name="Qdate_Ht">#REF!</definedName>
    <definedName name="Start_1">#REF!</definedName>
    <definedName name="Start_10">'IS and OCI'!#REF!</definedName>
    <definedName name="Start_11">BS!#REF!</definedName>
    <definedName name="Start_12">Equity!#REF!</definedName>
    <definedName name="Start_13" localSheetId="5">'Note 1 table'!#REF!</definedName>
    <definedName name="Start_13">CF!#REF!</definedName>
    <definedName name="Start_14">'Key tables'!#REF!</definedName>
    <definedName name="Start_15">'Note 1 table'!#REF!</definedName>
    <definedName name="Start_16">'Note 2 table'!#REF!</definedName>
    <definedName name="Start_17">Notes!#REF!</definedName>
    <definedName name="Start_18">'Note 17 table'!#REF!</definedName>
    <definedName name="Start_19">#REF!</definedName>
    <definedName name="Start_2">#REF!</definedName>
    <definedName name="Start_20">#REF!</definedName>
    <definedName name="Start_21">#REF!</definedName>
    <definedName name="Start_2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ThisQuarter_H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1" l="1"/>
  <c r="E33" i="16" l="1"/>
  <c r="K151" i="28" s="1"/>
  <c r="E151" i="28" s="1"/>
  <c r="L151" i="28" l="1"/>
  <c r="F151" i="28" s="1"/>
  <c r="E34" i="16"/>
  <c r="I96" i="28" l="1"/>
  <c r="K191" i="28" l="1"/>
  <c r="E191" i="28" s="1"/>
  <c r="I34" i="16"/>
  <c r="M22" i="17" l="1"/>
  <c r="K169" i="28" l="1"/>
  <c r="E169" i="28" s="1"/>
  <c r="K170" i="28"/>
  <c r="E170" i="28" s="1"/>
  <c r="K171" i="28"/>
  <c r="E171" i="28" s="1"/>
  <c r="K172" i="28"/>
  <c r="E172" i="28" s="1"/>
  <c r="K173" i="28"/>
  <c r="E173" i="28" s="1"/>
  <c r="K174" i="28"/>
  <c r="E174" i="28" s="1"/>
  <c r="K175" i="28"/>
  <c r="E175" i="28" s="1"/>
  <c r="K176" i="28"/>
  <c r="E176" i="28" s="1"/>
  <c r="K180" i="28"/>
  <c r="E180" i="28" s="1"/>
  <c r="K181" i="28"/>
  <c r="E181" i="28" s="1"/>
  <c r="K182" i="28"/>
  <c r="E182" i="28" s="1"/>
  <c r="K184" i="28"/>
  <c r="E184" i="28" s="1"/>
  <c r="K185" i="28"/>
  <c r="E185" i="28" s="1"/>
  <c r="K186" i="28"/>
  <c r="E186" i="28" s="1"/>
  <c r="K187" i="28"/>
  <c r="E187" i="28" s="1"/>
  <c r="K188" i="28"/>
  <c r="E188" i="28" s="1"/>
  <c r="K189" i="28"/>
  <c r="E189" i="28" s="1"/>
  <c r="I192" i="28"/>
  <c r="H192" i="28"/>
  <c r="I183" i="28"/>
  <c r="H183" i="28"/>
  <c r="I61" i="28" l="1"/>
  <c r="H61" i="28"/>
  <c r="M35" i="17" l="1"/>
  <c r="I152" i="28" l="1"/>
  <c r="H152" i="28"/>
  <c r="K145" i="28"/>
  <c r="K146" i="28"/>
  <c r="K147" i="28"/>
  <c r="K148" i="28"/>
  <c r="E148" i="28" s="1"/>
  <c r="K149" i="28"/>
  <c r="K154" i="28"/>
  <c r="K144" i="28"/>
  <c r="E144" i="28" s="1"/>
  <c r="H143" i="28" l="1"/>
  <c r="I143" i="28"/>
  <c r="K129" i="28"/>
  <c r="E129" i="28" s="1"/>
  <c r="K130" i="28"/>
  <c r="E130" i="28" s="1"/>
  <c r="K131" i="28"/>
  <c r="E131" i="28" s="1"/>
  <c r="K132" i="28"/>
  <c r="E132" i="28" s="1"/>
  <c r="K133" i="28"/>
  <c r="E133" i="28" s="1"/>
  <c r="K134" i="28"/>
  <c r="E134" i="28" s="1"/>
  <c r="K135" i="28"/>
  <c r="E135" i="28" s="1"/>
  <c r="K136" i="28"/>
  <c r="E136" i="28" s="1"/>
  <c r="K140" i="28"/>
  <c r="E140" i="28" s="1"/>
  <c r="K141" i="28"/>
  <c r="E141" i="28" s="1"/>
  <c r="K142" i="28"/>
  <c r="E142" i="28" s="1"/>
  <c r="E145" i="28"/>
  <c r="E146" i="28"/>
  <c r="E147" i="28"/>
  <c r="E149" i="28"/>
  <c r="E154" i="28"/>
  <c r="I110" i="28"/>
  <c r="H110" i="28"/>
  <c r="I107" i="28"/>
  <c r="H107" i="28"/>
  <c r="I106" i="28"/>
  <c r="H106" i="28"/>
  <c r="I103" i="28"/>
  <c r="H103" i="28"/>
  <c r="H98" i="28"/>
  <c r="I98" i="28"/>
  <c r="H85" i="28"/>
  <c r="I85" i="28"/>
  <c r="H79" i="28"/>
  <c r="I79" i="28"/>
  <c r="I31" i="28"/>
  <c r="H31" i="28"/>
  <c r="I108" i="28" l="1"/>
  <c r="I111" i="28" s="1"/>
  <c r="I112" i="28" s="1"/>
  <c r="H108" i="28"/>
  <c r="H111" i="28" s="1"/>
  <c r="H112" i="28" s="1"/>
  <c r="M20" i="17" l="1"/>
  <c r="M16" i="17"/>
  <c r="M15" i="17"/>
  <c r="M14" i="17"/>
  <c r="G17" i="17"/>
  <c r="G23" i="17" s="1"/>
  <c r="E17" i="17"/>
  <c r="E23" i="17" s="1"/>
  <c r="K31" i="17" l="1"/>
  <c r="I31" i="17"/>
  <c r="G31" i="17"/>
  <c r="G37" i="17" s="1"/>
  <c r="E31" i="17"/>
  <c r="M36" i="17"/>
  <c r="M34" i="17"/>
  <c r="E37" i="17" l="1"/>
  <c r="M31" i="17"/>
  <c r="K188" i="18" l="1"/>
  <c r="K18" i="28" l="1"/>
  <c r="E18" i="28" s="1"/>
  <c r="C31" i="17" l="1"/>
  <c r="O29" i="10" l="1"/>
  <c r="O34" i="9"/>
  <c r="I12" i="17"/>
  <c r="O16" i="10" l="1"/>
  <c r="N277" i="18"/>
  <c r="N264" i="18"/>
  <c r="I41" i="22"/>
  <c r="I42" i="22"/>
  <c r="I40" i="22" l="1"/>
  <c r="I39" i="22" l="1"/>
  <c r="F44" i="22"/>
  <c r="O18" i="10" l="1"/>
  <c r="O14" i="10"/>
  <c r="O10" i="10"/>
  <c r="O9" i="10"/>
  <c r="O27" i="10"/>
  <c r="O24" i="10"/>
  <c r="O11" i="10" l="1"/>
  <c r="I43" i="22"/>
  <c r="I37" i="22"/>
  <c r="L148" i="28" l="1"/>
  <c r="F148" i="28" s="1"/>
  <c r="L144" i="28"/>
  <c r="F144" i="28" s="1"/>
  <c r="L17" i="28"/>
  <c r="F17" i="28" s="1"/>
  <c r="L15" i="28"/>
  <c r="L19" i="28"/>
  <c r="L29" i="28"/>
  <c r="L16" i="28"/>
  <c r="F16" i="28" s="1"/>
  <c r="L25" i="28"/>
  <c r="F25" i="28" s="1"/>
  <c r="L13" i="28"/>
  <c r="F13" i="28" s="1"/>
  <c r="L22" i="28"/>
  <c r="F22" i="28" s="1"/>
  <c r="L10" i="28"/>
  <c r="L30" i="28"/>
  <c r="F30" i="28" s="1"/>
  <c r="L14" i="28"/>
  <c r="F14" i="28" s="1"/>
  <c r="L23" i="28"/>
  <c r="F23" i="28" s="1"/>
  <c r="L18" i="28"/>
  <c r="F18" i="28" s="1"/>
  <c r="L12" i="28"/>
  <c r="L139" i="28"/>
  <c r="F139" i="28" s="1"/>
  <c r="L131" i="28"/>
  <c r="F131" i="28" s="1"/>
  <c r="L136" i="28"/>
  <c r="F136" i="28" s="1"/>
  <c r="L128" i="28"/>
  <c r="F128" i="28" s="1"/>
  <c r="L152" i="28"/>
  <c r="F152" i="28" s="1"/>
  <c r="L141" i="28"/>
  <c r="F141" i="28" s="1"/>
  <c r="L133" i="28"/>
  <c r="F133" i="28" s="1"/>
  <c r="L125" i="28"/>
  <c r="L138" i="28"/>
  <c r="F138" i="28" s="1"/>
  <c r="L130" i="28"/>
  <c r="F130" i="28" s="1"/>
  <c r="L143" i="28"/>
  <c r="F143" i="28" s="1"/>
  <c r="L135" i="28"/>
  <c r="F135" i="28" s="1"/>
  <c r="L127" i="28"/>
  <c r="F127" i="28" s="1"/>
  <c r="L140" i="28"/>
  <c r="F140" i="28" s="1"/>
  <c r="L132" i="28"/>
  <c r="F132" i="28" s="1"/>
  <c r="L137" i="28"/>
  <c r="L129" i="28"/>
  <c r="F129" i="28" s="1"/>
  <c r="L142" i="28"/>
  <c r="F142" i="28" s="1"/>
  <c r="L134" i="28"/>
  <c r="F134" i="28" s="1"/>
  <c r="L126" i="28"/>
  <c r="I24" i="10"/>
  <c r="L44" i="22"/>
  <c r="I44" i="22"/>
  <c r="L191" i="28" l="1"/>
  <c r="F191" i="28" s="1"/>
  <c r="I16" i="10"/>
  <c r="L21" i="28"/>
  <c r="F21" i="28" s="1"/>
  <c r="L188" i="28"/>
  <c r="F188" i="28" s="1"/>
  <c r="L184" i="28"/>
  <c r="F184" i="28" s="1"/>
  <c r="L145" i="28"/>
  <c r="F145" i="28" s="1"/>
  <c r="L150" i="28"/>
  <c r="F150" i="28" s="1"/>
  <c r="L149" i="28"/>
  <c r="F149" i="28" s="1"/>
  <c r="L147" i="28"/>
  <c r="F147" i="28" s="1"/>
  <c r="L154" i="28"/>
  <c r="F154" i="28" s="1"/>
  <c r="L153" i="28"/>
  <c r="L146" i="28"/>
  <c r="F146" i="28" s="1"/>
  <c r="F29" i="28"/>
  <c r="F31" i="28" s="1"/>
  <c r="L31" i="28"/>
  <c r="F12" i="28"/>
  <c r="L20" i="28"/>
  <c r="I277" i="18"/>
  <c r="I264" i="18"/>
  <c r="L47" i="28"/>
  <c r="F47" i="28" s="1"/>
  <c r="L59" i="28"/>
  <c r="F59" i="28" s="1"/>
  <c r="L60" i="28"/>
  <c r="F60" i="28" s="1"/>
  <c r="L42" i="28"/>
  <c r="F42" i="28" s="1"/>
  <c r="L51" i="28"/>
  <c r="F51" i="28" s="1"/>
  <c r="L61" i="28"/>
  <c r="L45" i="28"/>
  <c r="L40" i="28"/>
  <c r="L43" i="28"/>
  <c r="F43" i="28" s="1"/>
  <c r="L52" i="28"/>
  <c r="F52" i="28" s="1"/>
  <c r="L49" i="28"/>
  <c r="L62" i="28"/>
  <c r="L46" i="28"/>
  <c r="F46" i="28" s="1"/>
  <c r="L55" i="28"/>
  <c r="F55" i="28" s="1"/>
  <c r="L50" i="28"/>
  <c r="L44" i="28"/>
  <c r="F44" i="28" s="1"/>
  <c r="L53" i="28"/>
  <c r="F53" i="28" s="1"/>
  <c r="M34" i="9"/>
  <c r="L48" i="28"/>
  <c r="F48" i="28" s="1"/>
  <c r="L56" i="28"/>
  <c r="L155" i="28"/>
  <c r="L185" i="28"/>
  <c r="F185" i="28" s="1"/>
  <c r="L176" i="28"/>
  <c r="F176" i="28" s="1"/>
  <c r="L168" i="28"/>
  <c r="F168" i="28" s="1"/>
  <c r="L195" i="28"/>
  <c r="L192" i="28"/>
  <c r="F192" i="28" s="1"/>
  <c r="L181" i="28"/>
  <c r="F181" i="28" s="1"/>
  <c r="L173" i="28"/>
  <c r="F173" i="28" s="1"/>
  <c r="L165" i="28"/>
  <c r="L187" i="28"/>
  <c r="F187" i="28" s="1"/>
  <c r="L178" i="28"/>
  <c r="F178" i="28" s="1"/>
  <c r="L170" i="28"/>
  <c r="F170" i="28" s="1"/>
  <c r="L194" i="28"/>
  <c r="F194" i="28" s="1"/>
  <c r="L183" i="28"/>
  <c r="F183" i="28" s="1"/>
  <c r="L175" i="28"/>
  <c r="F175" i="28" s="1"/>
  <c r="L167" i="28"/>
  <c r="F167" i="28" s="1"/>
  <c r="L190" i="28"/>
  <c r="F190" i="28" s="1"/>
  <c r="L180" i="28"/>
  <c r="F180" i="28" s="1"/>
  <c r="L172" i="28"/>
  <c r="F172" i="28" s="1"/>
  <c r="L186" i="28"/>
  <c r="F186" i="28" s="1"/>
  <c r="L177" i="28"/>
  <c r="L169" i="28"/>
  <c r="F169" i="28" s="1"/>
  <c r="L193" i="28"/>
  <c r="L182" i="28"/>
  <c r="F182" i="28" s="1"/>
  <c r="L174" i="28"/>
  <c r="F174" i="28" s="1"/>
  <c r="L166" i="28"/>
  <c r="L189" i="28"/>
  <c r="F189" i="28" s="1"/>
  <c r="L179" i="28"/>
  <c r="F179" i="28" s="1"/>
  <c r="L171" i="28"/>
  <c r="F171" i="28" s="1"/>
  <c r="I18" i="10"/>
  <c r="I14" i="10"/>
  <c r="M24" i="10"/>
  <c r="I29" i="10"/>
  <c r="L54" i="28" l="1"/>
  <c r="L24" i="28"/>
  <c r="L26" i="28" s="1"/>
  <c r="L32" i="28" s="1"/>
  <c r="L277" i="18"/>
  <c r="F61" i="28"/>
  <c r="F95" i="28"/>
  <c r="F77" i="28"/>
  <c r="F82" i="28"/>
  <c r="F96" i="28"/>
  <c r="F75" i="28"/>
  <c r="F81" i="28"/>
  <c r="F102" i="28"/>
  <c r="F100" i="28"/>
  <c r="F83" i="28"/>
  <c r="F93" i="28"/>
  <c r="F109" i="28"/>
  <c r="F110" i="28"/>
  <c r="F97" i="28"/>
  <c r="F78" i="28"/>
  <c r="F76" i="28"/>
  <c r="F101" i="28"/>
  <c r="F107" i="28"/>
  <c r="F84" i="28"/>
  <c r="F94" i="28"/>
  <c r="L264" i="18"/>
  <c r="K33" i="17"/>
  <c r="I33" i="17"/>
  <c r="I32" i="17"/>
  <c r="I8" i="22"/>
  <c r="I10" i="28" s="1"/>
  <c r="F10" i="28" s="1"/>
  <c r="R13" i="19"/>
  <c r="I13" i="22"/>
  <c r="I15" i="28" s="1"/>
  <c r="I126" i="28" s="1"/>
  <c r="M18" i="10"/>
  <c r="I14" i="22"/>
  <c r="I12" i="22"/>
  <c r="O13" i="19"/>
  <c r="Q26" i="19"/>
  <c r="R26" i="19"/>
  <c r="M9" i="10"/>
  <c r="I9" i="10"/>
  <c r="I23" i="22"/>
  <c r="I40" i="28" s="1"/>
  <c r="F40" i="28" s="1"/>
  <c r="F126" i="28" l="1"/>
  <c r="I27" i="10"/>
  <c r="M27" i="10" s="1"/>
  <c r="F106" i="28"/>
  <c r="F108" i="28" s="1"/>
  <c r="F111" i="28" s="1"/>
  <c r="L108" i="28"/>
  <c r="L111" i="28" s="1"/>
  <c r="F99" i="28"/>
  <c r="F103" i="28" s="1"/>
  <c r="L103" i="28"/>
  <c r="L79" i="28"/>
  <c r="F74" i="28"/>
  <c r="L98" i="28"/>
  <c r="F92" i="28"/>
  <c r="F98" i="28" s="1"/>
  <c r="L85" i="28"/>
  <c r="F80" i="28"/>
  <c r="F85" i="28" s="1"/>
  <c r="M32" i="17"/>
  <c r="I37" i="17"/>
  <c r="M33" i="17"/>
  <c r="K37" i="17"/>
  <c r="M16" i="10"/>
  <c r="I10" i="22"/>
  <c r="I27" i="22"/>
  <c r="I29" i="22"/>
  <c r="I28" i="22"/>
  <c r="I45" i="28" s="1"/>
  <c r="I10" i="10"/>
  <c r="F15" i="22"/>
  <c r="I11" i="22"/>
  <c r="O26" i="19"/>
  <c r="L26" i="19"/>
  <c r="M14" i="10"/>
  <c r="I19" i="28" l="1"/>
  <c r="I20" i="28" s="1"/>
  <c r="F15" i="28"/>
  <c r="F45" i="28"/>
  <c r="F49" i="28" s="1"/>
  <c r="F50" i="28" s="1"/>
  <c r="F54" i="28" s="1"/>
  <c r="F56" i="28" s="1"/>
  <c r="F62" i="28" s="1"/>
  <c r="I166" i="28"/>
  <c r="F166" i="28" s="1"/>
  <c r="I49" i="28"/>
  <c r="I50" i="28" s="1"/>
  <c r="L89" i="28"/>
  <c r="F112" i="28"/>
  <c r="L112" i="28"/>
  <c r="F79" i="28"/>
  <c r="M37" i="17"/>
  <c r="I11" i="10"/>
  <c r="I26" i="22"/>
  <c r="M10" i="10"/>
  <c r="F30" i="22"/>
  <c r="I25" i="22"/>
  <c r="I24" i="28" l="1"/>
  <c r="I125" i="28" s="1"/>
  <c r="I137" i="28" s="1"/>
  <c r="F20" i="28"/>
  <c r="F24" i="28" s="1"/>
  <c r="F26" i="28" s="1"/>
  <c r="F32" i="28" s="1"/>
  <c r="F19" i="28"/>
  <c r="I165" i="28"/>
  <c r="I54" i="28"/>
  <c r="I56" i="28" s="1"/>
  <c r="I62" i="28" s="1"/>
  <c r="F125" i="28"/>
  <c r="M11" i="10"/>
  <c r="I26" i="28" l="1"/>
  <c r="I32" i="28" s="1"/>
  <c r="F165" i="28"/>
  <c r="I177" i="28"/>
  <c r="I153" i="28"/>
  <c r="F137" i="28"/>
  <c r="I193" i="28" l="1"/>
  <c r="F177" i="28"/>
  <c r="I155" i="28"/>
  <c r="F155" i="28" s="1"/>
  <c r="F153" i="28"/>
  <c r="F193" i="28" l="1"/>
  <c r="I195" i="28"/>
  <c r="F195" i="28" s="1"/>
  <c r="K48" i="28" l="1"/>
  <c r="E48" i="28" s="1"/>
  <c r="O15" i="10" l="1"/>
  <c r="K13" i="17" l="1"/>
  <c r="K17" i="17" s="1"/>
  <c r="K247" i="18"/>
  <c r="H247" i="18"/>
  <c r="I13" i="17"/>
  <c r="K244" i="18"/>
  <c r="H244" i="18"/>
  <c r="M13" i="17" l="1"/>
  <c r="I17" i="17"/>
  <c r="M12" i="17"/>
  <c r="O17" i="10"/>
  <c r="K28" i="9"/>
  <c r="K60" i="28" s="1"/>
  <c r="E60" i="28" s="1"/>
  <c r="G27" i="9"/>
  <c r="K27" i="9"/>
  <c r="K59" i="28" s="1"/>
  <c r="E59" i="28" s="1"/>
  <c r="G28" i="9"/>
  <c r="O20" i="10"/>
  <c r="O19" i="10"/>
  <c r="I26" i="10"/>
  <c r="M26" i="10" s="1"/>
  <c r="O26" i="10"/>
  <c r="K30" i="28" l="1"/>
  <c r="E30" i="28" s="1"/>
  <c r="K29" i="28"/>
  <c r="E29" i="28" s="1"/>
  <c r="M17" i="17"/>
  <c r="E61" i="28"/>
  <c r="I19" i="17"/>
  <c r="K19" i="17"/>
  <c r="K23" i="17" s="1"/>
  <c r="O23" i="10"/>
  <c r="E31" i="28" l="1"/>
  <c r="K31" i="28"/>
  <c r="K194" i="28"/>
  <c r="E194" i="28" s="1"/>
  <c r="K203" i="18" l="1"/>
  <c r="O28" i="10" l="1"/>
  <c r="I28" i="10"/>
  <c r="M28" i="10" s="1"/>
  <c r="O25" i="10" l="1"/>
  <c r="K132" i="18" l="1"/>
  <c r="K25" i="10" s="1"/>
  <c r="H132" i="18"/>
  <c r="K84" i="18"/>
  <c r="H84" i="18"/>
  <c r="G25" i="10" l="1"/>
  <c r="M25" i="10"/>
  <c r="I25" i="10"/>
  <c r="H134" i="18"/>
  <c r="K134" i="18"/>
  <c r="M19" i="17"/>
  <c r="M21" i="17"/>
  <c r="K139" i="28" l="1"/>
  <c r="E139" i="28" s="1"/>
  <c r="K179" i="28"/>
  <c r="E179" i="28" s="1"/>
  <c r="G38" i="11" l="1"/>
  <c r="K106" i="28" s="1"/>
  <c r="G39" i="11"/>
  <c r="K107" i="28" s="1"/>
  <c r="E107" i="28" s="1"/>
  <c r="E106" i="28" l="1"/>
  <c r="E108" i="28" s="1"/>
  <c r="K108" i="28"/>
  <c r="G40" i="11"/>
  <c r="E96" i="28" l="1"/>
  <c r="E102" i="28"/>
  <c r="E80" i="28"/>
  <c r="E97" i="28"/>
  <c r="E93" i="28"/>
  <c r="E78" i="28"/>
  <c r="E84" i="28"/>
  <c r="E101" i="28"/>
  <c r="E74" i="28" l="1"/>
  <c r="E94" i="28"/>
  <c r="E92" i="28"/>
  <c r="E99" i="28"/>
  <c r="E100" i="28"/>
  <c r="H89" i="28"/>
  <c r="K209" i="18"/>
  <c r="E77" i="28"/>
  <c r="E75" i="28"/>
  <c r="E76" i="28"/>
  <c r="K29" i="9"/>
  <c r="K61" i="28" s="1"/>
  <c r="G29" i="9"/>
  <c r="K191" i="18" l="1"/>
  <c r="K103" i="28"/>
  <c r="E87" i="28"/>
  <c r="I89" i="28"/>
  <c r="F87" i="28"/>
  <c r="F89" i="28" s="1"/>
  <c r="E79" i="28"/>
  <c r="K79" i="28"/>
  <c r="E81" i="28"/>
  <c r="E103" i="28"/>
  <c r="E82" i="28"/>
  <c r="E83" i="28"/>
  <c r="G42" i="11"/>
  <c r="K110" i="28" s="1"/>
  <c r="E110" i="28" s="1"/>
  <c r="G30" i="11"/>
  <c r="G27" i="10"/>
  <c r="G35" i="11"/>
  <c r="E95" i="28" l="1"/>
  <c r="E98" i="28" s="1"/>
  <c r="K27" i="10"/>
  <c r="K98" i="28"/>
  <c r="E85" i="28"/>
  <c r="E89" i="28" s="1"/>
  <c r="K85" i="28"/>
  <c r="K89" i="28" s="1"/>
  <c r="K212" i="18"/>
  <c r="K216" i="18" s="1"/>
  <c r="G13" i="11"/>
  <c r="M15" i="10"/>
  <c r="I15" i="10" l="1"/>
  <c r="G29" i="10"/>
  <c r="G28" i="10"/>
  <c r="M17" i="10"/>
  <c r="I17" i="10"/>
  <c r="K150" i="28" l="1"/>
  <c r="K29" i="10"/>
  <c r="K28" i="10"/>
  <c r="I20" i="10"/>
  <c r="M20" i="10"/>
  <c r="M19" i="10"/>
  <c r="I19" i="10"/>
  <c r="K192" i="28" l="1"/>
  <c r="E192" i="28" s="1"/>
  <c r="K190" i="28"/>
  <c r="E190" i="28" s="1"/>
  <c r="E150" i="28"/>
  <c r="K152" i="28"/>
  <c r="E152" i="28" s="1"/>
  <c r="K51" i="28"/>
  <c r="E51" i="28" s="1"/>
  <c r="K53" i="28"/>
  <c r="E53" i="28" s="1"/>
  <c r="I23" i="10"/>
  <c r="M23" i="10"/>
  <c r="K275" i="18"/>
  <c r="H275" i="18"/>
  <c r="K52" i="28" l="1"/>
  <c r="E52" i="28" s="1"/>
  <c r="K23" i="28"/>
  <c r="E23" i="28" s="1"/>
  <c r="K47" i="28"/>
  <c r="E47" i="28" s="1"/>
  <c r="K21" i="28"/>
  <c r="E21" i="28" s="1"/>
  <c r="K71" i="18"/>
  <c r="K44" i="28"/>
  <c r="E44" i="28" s="1"/>
  <c r="K43" i="28"/>
  <c r="E43" i="28" s="1"/>
  <c r="K178" i="28"/>
  <c r="E178" i="28" s="1"/>
  <c r="E9" i="16"/>
  <c r="H71" i="18"/>
  <c r="H120" i="18"/>
  <c r="K120" i="18"/>
  <c r="K55" i="28"/>
  <c r="E55" i="28" s="1"/>
  <c r="K167" i="28" l="1"/>
  <c r="E167" i="28" s="1"/>
  <c r="K110" i="18"/>
  <c r="G16" i="10"/>
  <c r="K22" i="28"/>
  <c r="E22" i="28" s="1"/>
  <c r="K16" i="10"/>
  <c r="K98" i="18"/>
  <c r="H13" i="22"/>
  <c r="H15" i="28" s="1"/>
  <c r="H126" i="28" s="1"/>
  <c r="K14" i="28"/>
  <c r="E14" i="28" s="1"/>
  <c r="K15" i="28"/>
  <c r="K13" i="28"/>
  <c r="E13" i="28" s="1"/>
  <c r="K25" i="28"/>
  <c r="E25" i="28" s="1"/>
  <c r="K263" i="18"/>
  <c r="K276" i="18"/>
  <c r="H110" i="18"/>
  <c r="K138" i="28"/>
  <c r="E138" i="28" s="1"/>
  <c r="K127" i="28"/>
  <c r="E127" i="28" s="1"/>
  <c r="K17" i="28"/>
  <c r="E17" i="28" s="1"/>
  <c r="H263" i="18"/>
  <c r="H276" i="18"/>
  <c r="I25" i="16"/>
  <c r="K183" i="28" s="1"/>
  <c r="E183" i="28" s="1"/>
  <c r="H11" i="22"/>
  <c r="H26" i="22"/>
  <c r="E25" i="16"/>
  <c r="K18" i="10"/>
  <c r="H169" i="18"/>
  <c r="N13" i="19"/>
  <c r="K26" i="19"/>
  <c r="H46" i="18"/>
  <c r="H50" i="18"/>
  <c r="K46" i="28"/>
  <c r="E46" i="28" s="1"/>
  <c r="G18" i="10"/>
  <c r="H12" i="22"/>
  <c r="K169" i="18"/>
  <c r="K45" i="28"/>
  <c r="H261" i="18"/>
  <c r="K168" i="28" l="1"/>
  <c r="E168" i="28" s="1"/>
  <c r="H98" i="18"/>
  <c r="K128" i="28"/>
  <c r="E128" i="28" s="1"/>
  <c r="K143" i="28"/>
  <c r="E143" i="28" s="1"/>
  <c r="E8" i="16"/>
  <c r="K16" i="28"/>
  <c r="E16" i="28" s="1"/>
  <c r="H27" i="22"/>
  <c r="K42" i="28"/>
  <c r="E42" i="28" s="1"/>
  <c r="Q13" i="19"/>
  <c r="K50" i="18"/>
  <c r="H14" i="22"/>
  <c r="H29" i="22"/>
  <c r="K29" i="18"/>
  <c r="H274" i="18"/>
  <c r="K261" i="18"/>
  <c r="H29" i="18"/>
  <c r="H28" i="22"/>
  <c r="K166" i="28" l="1"/>
  <c r="N26" i="19"/>
  <c r="K12" i="28"/>
  <c r="E12" i="28" s="1"/>
  <c r="H45" i="28"/>
  <c r="K126" i="28"/>
  <c r="E126" i="28" s="1"/>
  <c r="H19" i="28"/>
  <c r="E15" i="28"/>
  <c r="G17" i="9"/>
  <c r="H60" i="18"/>
  <c r="K60" i="18"/>
  <c r="K46" i="18"/>
  <c r="H25" i="22"/>
  <c r="H10" i="22"/>
  <c r="K17" i="9"/>
  <c r="K49" i="28" s="1"/>
  <c r="H33" i="18"/>
  <c r="K33" i="18"/>
  <c r="E15" i="22"/>
  <c r="G11" i="10" s="1"/>
  <c r="K274" i="18"/>
  <c r="E30" i="22"/>
  <c r="K11" i="10" s="1"/>
  <c r="K10" i="10"/>
  <c r="G10" i="10"/>
  <c r="K40" i="28" l="1"/>
  <c r="H23" i="22"/>
  <c r="H40" i="28" s="1"/>
  <c r="K19" i="28"/>
  <c r="K10" i="28"/>
  <c r="H166" i="28"/>
  <c r="E166" i="28" s="1"/>
  <c r="H49" i="28"/>
  <c r="E45" i="28"/>
  <c r="E49" i="28" s="1"/>
  <c r="E19" i="28"/>
  <c r="G18" i="9"/>
  <c r="K15" i="22"/>
  <c r="H8" i="22"/>
  <c r="H10" i="28" s="1"/>
  <c r="K259" i="18" l="1"/>
  <c r="K272" i="18"/>
  <c r="H30" i="22"/>
  <c r="E40" i="28"/>
  <c r="E50" i="28" s="1"/>
  <c r="E54" i="28" s="1"/>
  <c r="E56" i="28" s="1"/>
  <c r="E62" i="28" s="1"/>
  <c r="K18" i="9"/>
  <c r="K30" i="22"/>
  <c r="H50" i="28"/>
  <c r="H54" i="28" s="1"/>
  <c r="H56" i="28" s="1"/>
  <c r="H62" i="28" s="1"/>
  <c r="K20" i="28"/>
  <c r="E10" i="28"/>
  <c r="H20" i="28"/>
  <c r="H24" i="28" s="1"/>
  <c r="H125" i="28" s="1"/>
  <c r="G22" i="9"/>
  <c r="H271" i="18"/>
  <c r="H258" i="18"/>
  <c r="G15" i="10"/>
  <c r="H15" i="22"/>
  <c r="H272" i="18"/>
  <c r="H259" i="18"/>
  <c r="K24" i="28" l="1"/>
  <c r="K26" i="28" s="1"/>
  <c r="K32" i="28" s="1"/>
  <c r="E20" i="28"/>
  <c r="E24" i="28" s="1"/>
  <c r="E26" i="28" s="1"/>
  <c r="E32" i="28" s="1"/>
  <c r="K258" i="18"/>
  <c r="K264" i="18" s="1"/>
  <c r="H165" i="28"/>
  <c r="H177" i="28" s="1"/>
  <c r="H193" i="28" s="1"/>
  <c r="K15" i="10"/>
  <c r="K271" i="18"/>
  <c r="K50" i="28"/>
  <c r="K22" i="9"/>
  <c r="K17" i="10" s="1"/>
  <c r="E7" i="16"/>
  <c r="H26" i="28"/>
  <c r="H32" i="28" s="1"/>
  <c r="H137" i="28"/>
  <c r="H153" i="28" s="1"/>
  <c r="H277" i="18"/>
  <c r="H264" i="18"/>
  <c r="G24" i="9"/>
  <c r="G17" i="10"/>
  <c r="K277" i="18" l="1"/>
  <c r="E19" i="16"/>
  <c r="K165" i="28"/>
  <c r="E165" i="28" s="1"/>
  <c r="H195" i="28"/>
  <c r="K24" i="9"/>
  <c r="K54" i="28"/>
  <c r="K125" i="28"/>
  <c r="E125" i="28" s="1"/>
  <c r="H155" i="28"/>
  <c r="G30" i="9"/>
  <c r="G19" i="10"/>
  <c r="K30" i="9" l="1"/>
  <c r="K62" i="28" s="1"/>
  <c r="I18" i="17"/>
  <c r="I23" i="17" s="1"/>
  <c r="K19" i="10"/>
  <c r="K20" i="10"/>
  <c r="K56" i="28"/>
  <c r="G20" i="10"/>
  <c r="I19" i="16"/>
  <c r="G19" i="11"/>
  <c r="I30" i="22"/>
  <c r="L30" i="22"/>
  <c r="K177" i="28" l="1"/>
  <c r="E177" i="28" s="1"/>
  <c r="I35" i="16"/>
  <c r="K193" i="28" s="1"/>
  <c r="E193" i="28" s="1"/>
  <c r="M18" i="17"/>
  <c r="M23" i="17" s="1"/>
  <c r="K137" i="28"/>
  <c r="E137" i="28" s="1"/>
  <c r="E35" i="16"/>
  <c r="K153" i="28" s="1"/>
  <c r="K23" i="10"/>
  <c r="G23" i="10"/>
  <c r="G41" i="11"/>
  <c r="K109" i="28" s="1"/>
  <c r="E153" i="28" l="1"/>
  <c r="E109" i="28"/>
  <c r="E111" i="28" s="1"/>
  <c r="E112" i="28" s="1"/>
  <c r="K111" i="28"/>
  <c r="K112" i="28" s="1"/>
  <c r="E37" i="16"/>
  <c r="K155" i="28" s="1"/>
  <c r="I37" i="16"/>
  <c r="K195" i="28" s="1"/>
  <c r="G43" i="11"/>
  <c r="G26" i="10"/>
  <c r="E155" i="28" l="1"/>
  <c r="E195" i="28"/>
  <c r="K26" i="10"/>
  <c r="G44" i="11"/>
  <c r="L15" i="22" l="1"/>
  <c r="I15" i="22"/>
</calcChain>
</file>

<file path=xl/sharedStrings.xml><?xml version="1.0" encoding="utf-8"?>
<sst xmlns="http://schemas.openxmlformats.org/spreadsheetml/2006/main" count="723" uniqueCount="298">
  <si>
    <t>September 30,</t>
  </si>
  <si>
    <t>December 31,</t>
  </si>
  <si>
    <t>Other</t>
  </si>
  <si>
    <t>Segment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</si>
  <si>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</si>
  <si>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</si>
  <si>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</si>
  <si>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</si>
  <si>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</si>
  <si>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</si>
  <si>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</si>
  <si>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</si>
  <si>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</si>
  <si>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</si>
  <si>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</si>
  <si>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</si>
  <si>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</si>
  <si>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</si>
  <si>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</si>
  <si>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</si>
  <si>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</si>
  <si>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</si>
  <si>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</si>
  <si>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</si>
  <si>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</si>
  <si>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</si>
  <si>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</si>
  <si>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</si>
  <si>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</si>
  <si>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Segment EBIT ex. impairment and other charges, net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</si>
  <si>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</si>
  <si>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</si>
  <si>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</si>
  <si>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</si>
  <si>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</si>
  <si>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</si>
  <si>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</si>
  <si>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</si>
  <si>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</si>
  <si>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</si>
  <si>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</si>
  <si>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</si>
  <si>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</si>
  <si>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</si>
  <si>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</si>
  <si>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</si>
  <si>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</si>
  <si>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</si>
  <si>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</si>
  <si>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</si>
  <si>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</si>
  <si>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</si>
  <si>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</si>
  <si>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</si>
  <si>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</si>
  <si>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</si>
  <si>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</si>
  <si>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</si>
  <si>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</si>
  <si>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</si>
  <si>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</si>
  <si>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</si>
  <si>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</si>
  <si>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</si>
  <si>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</si>
  <si>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</si>
  <si>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</si>
  <si>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</si>
  <si>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</si>
  <si>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</si>
  <si>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</si>
  <si>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</si>
  <si>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</si>
  <si>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</si>
  <si>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</si>
  <si>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</si>
  <si>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</si>
  <si>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</si>
  <si>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</si>
  <si>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</si>
  <si>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</si>
  <si>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</si>
  <si>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</si>
  <si>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</si>
  <si>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</si>
  <si>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</si>
  <si>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</si>
  <si>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</si>
  <si>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</si>
  <si>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</si>
  <si>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</si>
  <si>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</si>
  <si>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lease contracts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</si>
  <si>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</si>
  <si>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</si>
  <si>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</si>
  <si>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</si>
  <si>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</si>
  <si>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</si>
  <si>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</si>
  <si>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</si>
  <si>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</si>
  <si>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</si>
  <si>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</si>
  <si>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</si>
  <si>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Processing equipment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</si>
  <si>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</si>
  <si>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</si>
  <si>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</si>
  <si>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</si>
  <si>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</si>
  <si>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</si>
  <si>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</si>
  <si>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</si>
  <si>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</si>
  <si>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</si>
  <si>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</si>
  <si>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</si>
  <si>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</si>
  <si>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</si>
  <si>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</si>
  <si>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</si>
  <si>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</si>
  <si>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</si>
  <si>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</si>
  <si>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</si>
  <si>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</si>
  <si>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</si>
  <si>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</si>
  <si>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</si>
  <si>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</si>
  <si>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</si>
  <si>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</si>
  <si>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</si>
  <si>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</si>
  <si>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</si>
  <si>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</si>
  <si>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Senior notes, Coupon 7.375%, due 2020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</si>
  <si>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</si>
  <si>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</si>
  <si>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</si>
  <si>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</si>
  <si>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</si>
  <si>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</si>
  <si>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</si>
  <si>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</si>
  <si>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</si>
  <si>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</si>
  <si>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</si>
  <si>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</si>
  <si>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</si>
  <si>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</si>
  <si>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</si>
  <si>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</si>
  <si>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</si>
  <si>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</si>
  <si>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</si>
  <si>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</si>
  <si>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</si>
  <si>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</si>
  <si>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</si>
  <si>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</si>
  <si>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</si>
  <si>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</si>
  <si>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</si>
  <si>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</si>
  <si>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</si>
  <si>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</si>
  <si>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</si>
  <si>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</si>
  <si>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</si>
  <si>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</si>
  <si>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</si>
  <si>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</si>
  <si>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</si>
  <si>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</si>
  <si>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</si>
  <si>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</si>
  <si>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</si>
  <si>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</si>
  <si>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</si>
  <si>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</si>
  <si>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</si>
  <si>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</si>
  <si>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</si>
  <si>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</si>
  <si>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</si>
  <si>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</si>
  <si>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</si>
  <si>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</si>
  <si>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</si>
  <si>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</si>
  <si>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</si>
  <si>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</si>
  <si>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</si>
  <si>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</si>
  <si>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</si>
  <si>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</si>
  <si>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</si>
  <si>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</si>
  <si>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</si>
  <si>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</si>
  <si>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</si>
  <si>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</si>
  <si>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</si>
  <si>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</si>
  <si>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</si>
  <si>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</si>
  <si>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</si>
  <si>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</si>
  <si>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Year to Date</t>
  </si>
  <si>
    <t>As</t>
  </si>
  <si>
    <t>Reported</t>
  </si>
  <si>
    <t>Reporting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</si>
  <si>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</si>
  <si>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</si>
  <si>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</si>
  <si>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</si>
  <si>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</si>
  <si>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</si>
  <si>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</si>
  <si>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</si>
  <si>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</si>
  <si>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</si>
  <si>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</si>
  <si>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</si>
  <si>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</si>
  <si>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</si>
  <si>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</si>
  <si>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</si>
  <si>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</si>
  <si>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</si>
  <si>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</si>
  <si>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</si>
  <si>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</si>
  <si>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</si>
  <si>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</si>
  <si>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</si>
  <si>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</si>
  <si>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</si>
  <si>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</si>
  <si>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</si>
  <si>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</si>
  <si>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</si>
  <si>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</si>
  <si>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Net interest bearing debt, excluding lease liabilities</t>
  </si>
  <si>
    <t>Net interest bearing debt, including lease liabilities</t>
  </si>
  <si>
    <t>Note 5 - Share of results from associated companies</t>
  </si>
  <si>
    <t>Balance as of September 30, 2019</t>
  </si>
  <si>
    <t>Segment EBIT ex. impairment and other charges</t>
  </si>
  <si>
    <t>Segment EBITDA ex. other Charges, net</t>
  </si>
  <si>
    <t>Balance as of December 31, 2019</t>
  </si>
  <si>
    <t>Adjustment to opening balance IFRS 16</t>
  </si>
  <si>
    <t>Actuarial gains (losses) on defined benefit pension plans</t>
  </si>
  <si>
    <t>Operating profit (loss) as reported</t>
  </si>
  <si>
    <t>Deferred Steaming depreciation, net</t>
  </si>
  <si>
    <t>Capitalized MultiClient depreciation</t>
  </si>
  <si>
    <t>Investment in other current -and non-current assets assets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</si>
  <si>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</si>
  <si>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</si>
  <si>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</si>
  <si>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</si>
  <si>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</si>
  <si>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</si>
  <si>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</si>
  <si>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</si>
  <si>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</si>
  <si>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Term loan B, Libor + 6-700 basis points (linked to total leverage ratio (“TLR”)), due 2024</t>
  </si>
  <si>
    <t>Revolving credit facility, due 2023</t>
  </si>
  <si>
    <t>Impairment and loss on sale of long-term assets (excl. MultiClient library)</t>
  </si>
  <si>
    <t>Proceeds, net of deferred loan costs, from issuance of non-current debt</t>
  </si>
  <si>
    <t>Proceeds from  share issue</t>
  </si>
  <si>
    <t>Proceeds from  share issue (b)</t>
  </si>
  <si>
    <t>Income (loss) before income tax expense (a)</t>
  </si>
  <si>
    <t>Segment EBITDA ex. other charges, net</t>
  </si>
  <si>
    <t>Proceeds from  share issue (a)</t>
  </si>
  <si>
    <t>Note 17 Expanded Segment Disclosures</t>
  </si>
  <si>
    <t>See Sheet "Note 17" for table</t>
  </si>
  <si>
    <t>Net financial items, other</t>
  </si>
  <si>
    <t xml:space="preserve">   issued and outstanding 387,206,996 shares </t>
  </si>
  <si>
    <t>-Basic</t>
  </si>
  <si>
    <t>-Diluted</t>
  </si>
  <si>
    <t>Other restructuring costs/stacking</t>
  </si>
  <si>
    <t>*includes depreciation of right-of-use assets amounting to  $ 6.5 million and $ 10.2 million for the quarter ended September 30, 2020 and 2019 respectively.</t>
  </si>
  <si>
    <t>Revenues and Other Income</t>
  </si>
  <si>
    <t>Total Revenues and Other Income</t>
  </si>
  <si>
    <t>Revenues and Other Income by service type:</t>
  </si>
  <si>
    <t xml:space="preserve"> -Other Income</t>
  </si>
  <si>
    <t xml:space="preserve">(1) Fair value of total loans and bonds, gross was $1,037.3 million as of September 30, 2020, compared to $1,063.6 million as of September 30, 2019.  </t>
  </si>
  <si>
    <t>Decrease (increase) in restricted cash related to debt service</t>
  </si>
  <si>
    <t>Segment Revenues and Other Income</t>
  </si>
  <si>
    <t>Cash and cash equivalents at end of period (c)</t>
  </si>
  <si>
    <t xml:space="preserve">(1) The statistics exclude cold-stacked vessels. The 2020 vessel statistics includes eight vessels for Q1 and Q2 and five vessels for Q3. </t>
  </si>
  <si>
    <t>The comparative periods for 2019 are based on eight vessels.</t>
  </si>
  <si>
    <t>For the nine months ended September 30, 2020 and the year ended December 31, 2019</t>
  </si>
  <si>
    <t>Balance as of January 1, 2019</t>
  </si>
  <si>
    <t>Balance as of September 30, 2020</t>
  </si>
  <si>
    <t>For the nine months ended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</si>
</sst>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_-;_-@_-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0.0\ %"/>
    <numFmt numFmtId="173" formatCode="_(* #,##0.0_);_(* \(#,##0.0\);_(* &quot;-&quot;?_);_(@_)"/>
    <numFmt numFmtId="174" formatCode="_(* #,##0.0000_);_(* \(#,##0.0000\);_(* &quot;-&quot;??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color theme="8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</font>
    <font>
      <sz val="11"/>
      <color rgb="FFFF33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0" fillId="0" borderId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/>
    <xf numFmtId="167" fontId="0" fillId="0" borderId="0" xfId="1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3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3" fillId="0" borderId="1" xfId="0" applyFont="1" applyBorder="1"/>
    <xf numFmtId="0" fontId="0" fillId="0" borderId="0" xfId="0" applyFill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Fill="1" applyBorder="1"/>
    <xf numFmtId="0" fontId="11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11" fillId="0" borderId="4" xfId="6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7" fontId="11" fillId="0" borderId="4" xfId="1" applyNumberFormat="1" applyFont="1" applyBorder="1" applyAlignment="1">
      <alignment horizontal="left"/>
    </xf>
    <xf numFmtId="167" fontId="11" fillId="0" borderId="0" xfId="1" applyNumberFormat="1" applyFont="1" applyBorder="1" applyAlignment="1">
      <alignment horizontal="left"/>
    </xf>
    <xf numFmtId="166" fontId="11" fillId="0" borderId="4" xfId="7" applyNumberFormat="1" applyFont="1" applyFill="1" applyBorder="1"/>
    <xf numFmtId="166" fontId="11" fillId="0" borderId="0" xfId="1" applyNumberFormat="1" applyFont="1" applyFill="1" applyBorder="1"/>
    <xf numFmtId="166" fontId="11" fillId="0" borderId="4" xfId="1" applyNumberFormat="1" applyFont="1" applyFill="1" applyBorder="1"/>
    <xf numFmtId="167" fontId="11" fillId="0" borderId="0" xfId="1" applyNumberFormat="1" applyFont="1" applyFill="1" applyBorder="1" applyAlignment="1">
      <alignment horizontal="left"/>
    </xf>
    <xf numFmtId="166" fontId="11" fillId="0" borderId="0" xfId="7" applyNumberFormat="1" applyFont="1" applyFill="1" applyBorder="1"/>
    <xf numFmtId="167" fontId="11" fillId="0" borderId="0" xfId="1" applyNumberFormat="1" applyFont="1" applyAlignment="1">
      <alignment horizontal="left"/>
    </xf>
    <xf numFmtId="166" fontId="11" fillId="0" borderId="0" xfId="7" applyNumberFormat="1" applyFont="1" applyFill="1"/>
    <xf numFmtId="166" fontId="11" fillId="0" borderId="0" xfId="1" applyNumberFormat="1" applyFont="1" applyFill="1"/>
    <xf numFmtId="167" fontId="11" fillId="0" borderId="1" xfId="1" applyNumberFormat="1" applyFont="1" applyBorder="1" applyAlignment="1">
      <alignment horizontal="left"/>
    </xf>
    <xf numFmtId="166" fontId="11" fillId="0" borderId="1" xfId="7" applyNumberFormat="1" applyFont="1" applyFill="1" applyBorder="1"/>
    <xf numFmtId="166" fontId="11" fillId="0" borderId="1" xfId="1" applyNumberFormat="1" applyFont="1" applyFill="1" applyBorder="1"/>
    <xf numFmtId="167" fontId="12" fillId="0" borderId="0" xfId="1" applyNumberFormat="1" applyFont="1" applyBorder="1" applyAlignment="1">
      <alignment horizontal="left"/>
    </xf>
    <xf numFmtId="166" fontId="12" fillId="0" borderId="0" xfId="1" applyNumberFormat="1" applyFont="1" applyFill="1" applyBorder="1"/>
    <xf numFmtId="167" fontId="12" fillId="0" borderId="0" xfId="1" applyNumberFormat="1" applyFont="1" applyFill="1" applyBorder="1" applyAlignment="1">
      <alignment horizontal="left"/>
    </xf>
    <xf numFmtId="166" fontId="16" fillId="0" borderId="0" xfId="7" applyNumberFormat="1" applyFont="1" applyFill="1" applyBorder="1"/>
    <xf numFmtId="167" fontId="12" fillId="0" borderId="0" xfId="1" applyNumberFormat="1" applyFont="1" applyAlignment="1">
      <alignment horizontal="left"/>
    </xf>
    <xf numFmtId="167" fontId="12" fillId="0" borderId="1" xfId="1" applyNumberFormat="1" applyFont="1" applyBorder="1" applyAlignment="1">
      <alignment horizontal="left"/>
    </xf>
    <xf numFmtId="0" fontId="17" fillId="0" borderId="0" xfId="0" applyFont="1"/>
    <xf numFmtId="167" fontId="18" fillId="0" borderId="0" xfId="1" applyNumberFormat="1" applyFont="1" applyFill="1" applyBorder="1" applyAlignment="1">
      <alignment horizontal="left"/>
    </xf>
    <xf numFmtId="169" fontId="19" fillId="0" borderId="0" xfId="2" applyNumberFormat="1" applyFont="1" applyFill="1" applyBorder="1"/>
    <xf numFmtId="169" fontId="20" fillId="0" borderId="0" xfId="2" applyNumberFormat="1" applyFont="1" applyFill="1" applyBorder="1"/>
    <xf numFmtId="169" fontId="18" fillId="0" borderId="0" xfId="2" applyNumberFormat="1" applyFont="1" applyFill="1" applyBorder="1"/>
    <xf numFmtId="0" fontId="18" fillId="0" borderId="0" xfId="0" applyFont="1" applyFill="1" applyBorder="1"/>
    <xf numFmtId="0" fontId="23" fillId="0" borderId="2" xfId="0" applyFont="1" applyBorder="1"/>
    <xf numFmtId="0" fontId="5" fillId="0" borderId="2" xfId="0" applyFont="1" applyBorder="1"/>
    <xf numFmtId="0" fontId="5" fillId="0" borderId="1" xfId="0" applyFont="1" applyBorder="1"/>
    <xf numFmtId="0" fontId="23" fillId="0" borderId="1" xfId="0" applyFont="1" applyBorder="1"/>
    <xf numFmtId="0" fontId="23" fillId="0" borderId="0" xfId="0" applyFont="1"/>
    <xf numFmtId="0" fontId="5" fillId="0" borderId="4" xfId="0" applyFont="1" applyBorder="1"/>
    <xf numFmtId="0" fontId="11" fillId="0" borderId="0" xfId="6" applyFont="1" applyFill="1" applyBorder="1"/>
    <xf numFmtId="166" fontId="11" fillId="0" borderId="0" xfId="6" applyNumberFormat="1" applyFont="1" applyFill="1" applyBorder="1"/>
    <xf numFmtId="166" fontId="12" fillId="0" borderId="1" xfId="6" applyNumberFormat="1" applyFont="1" applyFill="1" applyBorder="1"/>
    <xf numFmtId="0" fontId="12" fillId="0" borderId="1" xfId="6" applyFont="1" applyFill="1" applyBorder="1"/>
    <xf numFmtId="0" fontId="5" fillId="0" borderId="0" xfId="0" applyFont="1" applyBorder="1"/>
    <xf numFmtId="0" fontId="11" fillId="0" borderId="4" xfId="6" quotePrefix="1" applyNumberFormat="1" applyFont="1" applyFill="1" applyBorder="1" applyAlignment="1">
      <alignment horizontal="right"/>
    </xf>
    <xf numFmtId="0" fontId="11" fillId="0" borderId="1" xfId="6" applyNumberFormat="1" applyFont="1" applyFill="1" applyBorder="1" applyAlignment="1">
      <alignment horizontal="right"/>
    </xf>
    <xf numFmtId="0" fontId="11" fillId="0" borderId="4" xfId="6" applyNumberFormat="1" applyFont="1" applyFill="1" applyBorder="1" applyAlignment="1">
      <alignment horizontal="right"/>
    </xf>
    <xf numFmtId="0" fontId="11" fillId="0" borderId="0" xfId="6" applyFont="1" applyFill="1"/>
    <xf numFmtId="0" fontId="11" fillId="0" borderId="0" xfId="6" quotePrefix="1" applyFont="1" applyFill="1" applyBorder="1"/>
    <xf numFmtId="0" fontId="5" fillId="0" borderId="0" xfId="0" applyFont="1" applyFill="1"/>
    <xf numFmtId="166" fontId="12" fillId="0" borderId="0" xfId="6" applyNumberFormat="1" applyFont="1" applyFill="1" applyBorder="1"/>
    <xf numFmtId="0" fontId="12" fillId="0" borderId="0" xfId="6" applyFont="1" applyFill="1" applyBorder="1"/>
    <xf numFmtId="0" fontId="22" fillId="0" borderId="2" xfId="0" applyFont="1" applyBorder="1" applyAlignment="1">
      <alignment horizontal="center"/>
    </xf>
    <xf numFmtId="0" fontId="11" fillId="0" borderId="0" xfId="0" applyFont="1" applyBorder="1"/>
    <xf numFmtId="0" fontId="11" fillId="0" borderId="5" xfId="0" applyFont="1" applyBorder="1" applyAlignment="1"/>
    <xf numFmtId="0" fontId="11" fillId="0" borderId="0" xfId="0" applyFont="1" applyBorder="1" applyAlignment="1"/>
    <xf numFmtId="0" fontId="14" fillId="0" borderId="0" xfId="0" applyFont="1" applyFill="1" applyBorder="1" applyAlignment="1">
      <alignment horizontal="centerContinuous"/>
    </xf>
    <xf numFmtId="0" fontId="11" fillId="0" borderId="0" xfId="0" applyFont="1" applyFill="1" applyBorder="1"/>
    <xf numFmtId="0" fontId="11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Border="1"/>
    <xf numFmtId="0" fontId="11" fillId="0" borderId="4" xfId="0" applyFont="1" applyFill="1" applyBorder="1"/>
    <xf numFmtId="0" fontId="12" fillId="0" borderId="0" xfId="0" applyFont="1" applyBorder="1"/>
    <xf numFmtId="166" fontId="14" fillId="0" borderId="0" xfId="1" applyNumberFormat="1" applyFont="1" applyFill="1"/>
    <xf numFmtId="9" fontId="0" fillId="0" borderId="0" xfId="3" applyFont="1"/>
    <xf numFmtId="0" fontId="10" fillId="0" borderId="0" xfId="6"/>
    <xf numFmtId="0" fontId="24" fillId="0" borderId="2" xfId="0" applyFont="1" applyFill="1" applyBorder="1"/>
    <xf numFmtId="0" fontId="11" fillId="0" borderId="0" xfId="6" applyFont="1" applyFill="1" applyBorder="1" applyAlignment="1">
      <alignment horizontal="center"/>
    </xf>
    <xf numFmtId="0" fontId="13" fillId="0" borderId="4" xfId="6" applyFont="1" applyFill="1" applyBorder="1"/>
    <xf numFmtId="0" fontId="18" fillId="0" borderId="0" xfId="6" applyFont="1" applyFill="1" applyBorder="1"/>
    <xf numFmtId="0" fontId="25" fillId="0" borderId="0" xfId="6" applyFont="1" applyAlignment="1">
      <alignment horizontal="left"/>
    </xf>
    <xf numFmtId="0" fontId="26" fillId="0" borderId="0" xfId="6" applyFont="1" applyAlignment="1">
      <alignment horizontal="left"/>
    </xf>
    <xf numFmtId="0" fontId="22" fillId="0" borderId="0" xfId="6" applyFont="1"/>
    <xf numFmtId="0" fontId="11" fillId="0" borderId="0" xfId="6" applyFont="1" applyAlignment="1">
      <alignment horizontal="center"/>
    </xf>
    <xf numFmtId="41" fontId="11" fillId="0" borderId="0" xfId="6" applyNumberFormat="1" applyFont="1" applyAlignment="1">
      <alignment horizontal="center"/>
    </xf>
    <xf numFmtId="41" fontId="11" fillId="0" borderId="0" xfId="6" applyNumberFormat="1" applyFont="1" applyBorder="1" applyAlignment="1">
      <alignment horizontal="center"/>
    </xf>
    <xf numFmtId="170" fontId="11" fillId="0" borderId="4" xfId="6" applyNumberFormat="1" applyFont="1" applyBorder="1" applyAlignment="1">
      <alignment horizontal="center"/>
    </xf>
    <xf numFmtId="170" fontId="11" fillId="0" borderId="0" xfId="6" applyNumberFormat="1" applyFont="1" applyAlignment="1">
      <alignment horizontal="center"/>
    </xf>
    <xf numFmtId="170" fontId="11" fillId="0" borderId="0" xfId="6" applyNumberFormat="1" applyFont="1" applyBorder="1" applyAlignment="1">
      <alignment horizontal="center"/>
    </xf>
    <xf numFmtId="0" fontId="10" fillId="0" borderId="0" xfId="6" applyFont="1" applyFill="1"/>
    <xf numFmtId="166" fontId="12" fillId="0" borderId="0" xfId="8" applyNumberFormat="1" applyFont="1" applyFill="1" applyBorder="1"/>
    <xf numFmtId="166" fontId="12" fillId="0" borderId="0" xfId="8" applyNumberFormat="1" applyFont="1" applyFill="1"/>
    <xf numFmtId="166" fontId="11" fillId="0" borderId="0" xfId="8" applyNumberFormat="1" applyFont="1" applyFill="1"/>
    <xf numFmtId="166" fontId="11" fillId="0" borderId="0" xfId="8" applyNumberFormat="1" applyFont="1" applyFill="1" applyBorder="1"/>
    <xf numFmtId="166" fontId="12" fillId="0" borderId="1" xfId="8" applyNumberFormat="1" applyFont="1" applyFill="1" applyBorder="1"/>
    <xf numFmtId="166" fontId="18" fillId="0" borderId="0" xfId="8" applyNumberFormat="1" applyFont="1" applyFill="1" applyBorder="1"/>
    <xf numFmtId="166" fontId="11" fillId="0" borderId="1" xfId="8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/>
    <xf numFmtId="0" fontId="11" fillId="0" borderId="4" xfId="6" applyFont="1" applyFill="1" applyBorder="1" applyAlignment="1">
      <alignment horizontal="right"/>
    </xf>
    <xf numFmtId="0" fontId="0" fillId="0" borderId="4" xfId="0" applyBorder="1"/>
    <xf numFmtId="0" fontId="10" fillId="0" borderId="0" xfId="0" applyFont="1" applyAlignment="1">
      <alignment horizontal="center" vertical="center"/>
    </xf>
    <xf numFmtId="166" fontId="11" fillId="0" borderId="0" xfId="8" applyNumberFormat="1" applyFont="1" applyFill="1" applyAlignment="1"/>
    <xf numFmtId="166" fontId="11" fillId="0" borderId="0" xfId="8" applyNumberFormat="1" applyFont="1" applyFill="1" applyBorder="1" applyAlignment="1"/>
    <xf numFmtId="166" fontId="12" fillId="0" borderId="1" xfId="8" applyNumberFormat="1" applyFont="1" applyFill="1" applyBorder="1" applyAlignment="1"/>
    <xf numFmtId="166" fontId="12" fillId="0" borderId="0" xfId="8" applyNumberFormat="1" applyFont="1" applyFill="1" applyBorder="1" applyAlignment="1"/>
    <xf numFmtId="0" fontId="11" fillId="0" borderId="2" xfId="6" applyFont="1" applyFill="1" applyBorder="1"/>
    <xf numFmtId="171" fontId="11" fillId="0" borderId="2" xfId="6" applyNumberFormat="1" applyFont="1" applyFill="1" applyBorder="1"/>
    <xf numFmtId="0" fontId="27" fillId="0" borderId="0" xfId="6" applyFont="1" applyFill="1" applyBorder="1"/>
    <xf numFmtId="0" fontId="11" fillId="0" borderId="4" xfId="6" applyFont="1" applyFill="1" applyBorder="1"/>
    <xf numFmtId="0" fontId="11" fillId="0" borderId="0" xfId="6" quotePrefix="1" applyNumberFormat="1" applyFont="1" applyFill="1" applyBorder="1" applyAlignment="1">
      <alignment horizontal="right"/>
    </xf>
    <xf numFmtId="0" fontId="11" fillId="0" borderId="0" xfId="6" applyNumberFormat="1" applyFont="1" applyFill="1" applyBorder="1" applyAlignment="1">
      <alignment horizontal="right"/>
    </xf>
    <xf numFmtId="0" fontId="11" fillId="0" borderId="1" xfId="6" applyFont="1" applyFill="1" applyBorder="1"/>
    <xf numFmtId="0" fontId="28" fillId="0" borderId="2" xfId="0" applyFont="1" applyFill="1" applyBorder="1"/>
    <xf numFmtId="0" fontId="12" fillId="0" borderId="1" xfId="0" applyFont="1" applyFill="1" applyBorder="1"/>
    <xf numFmtId="166" fontId="11" fillId="0" borderId="4" xfId="8" applyNumberFormat="1" applyFont="1" applyFill="1" applyBorder="1"/>
    <xf numFmtId="0" fontId="5" fillId="0" borderId="0" xfId="0" applyFont="1" applyBorder="1" applyAlignment="1">
      <alignment horizontal="center"/>
    </xf>
    <xf numFmtId="166" fontId="11" fillId="0" borderId="0" xfId="6" applyNumberFormat="1" applyFont="1" applyFill="1" applyBorder="1" applyAlignment="1">
      <alignment horizontal="right"/>
    </xf>
    <xf numFmtId="167" fontId="11" fillId="0" borderId="0" xfId="1" applyNumberFormat="1" applyFont="1" applyFill="1" applyAlignment="1">
      <alignment horizontal="center"/>
    </xf>
    <xf numFmtId="167" fontId="11" fillId="0" borderId="0" xfId="1" quotePrefix="1" applyNumberFormat="1" applyFont="1" applyFill="1" applyAlignment="1">
      <alignment horizontal="center"/>
    </xf>
    <xf numFmtId="167" fontId="11" fillId="0" borderId="0" xfId="1" applyNumberFormat="1" applyFont="1" applyFill="1" applyBorder="1" applyAlignment="1">
      <alignment horizontal="center"/>
    </xf>
    <xf numFmtId="167" fontId="11" fillId="0" borderId="0" xfId="1" quotePrefix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center"/>
    </xf>
    <xf numFmtId="167" fontId="18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27" fillId="0" borderId="4" xfId="6" applyFont="1" applyFill="1" applyBorder="1"/>
    <xf numFmtId="0" fontId="27" fillId="0" borderId="0" xfId="6" applyFont="1" applyFill="1"/>
    <xf numFmtId="43" fontId="11" fillId="0" borderId="0" xfId="6" applyNumberFormat="1" applyFont="1" applyFill="1" applyBorder="1"/>
    <xf numFmtId="166" fontId="12" fillId="0" borderId="0" xfId="7" applyNumberFormat="1" applyFont="1" applyFill="1" applyBorder="1"/>
    <xf numFmtId="0" fontId="29" fillId="0" borderId="0" xfId="0" applyFont="1"/>
    <xf numFmtId="0" fontId="14" fillId="0" borderId="0" xfId="0" applyFont="1" applyFill="1"/>
    <xf numFmtId="0" fontId="12" fillId="0" borderId="0" xfId="0" applyFont="1" applyFill="1"/>
    <xf numFmtId="0" fontId="29" fillId="0" borderId="2" xfId="0" applyFont="1" applyBorder="1"/>
    <xf numFmtId="0" fontId="29" fillId="0" borderId="0" xfId="0" applyFont="1" applyFill="1"/>
    <xf numFmtId="0" fontId="30" fillId="0" borderId="0" xfId="0" applyFont="1"/>
    <xf numFmtId="166" fontId="11" fillId="0" borderId="2" xfId="8" applyNumberFormat="1" applyFont="1" applyFill="1" applyBorder="1"/>
    <xf numFmtId="0" fontId="31" fillId="0" borderId="0" xfId="6" applyFont="1" applyFill="1"/>
    <xf numFmtId="167" fontId="11" fillId="0" borderId="2" xfId="8" applyNumberFormat="1" applyFont="1" applyFill="1" applyBorder="1" applyAlignment="1">
      <alignment horizontal="left"/>
    </xf>
    <xf numFmtId="167" fontId="11" fillId="0" borderId="0" xfId="8" quotePrefix="1" applyNumberFormat="1" applyFont="1" applyFill="1" applyBorder="1" applyAlignment="1">
      <alignment horizontal="left"/>
    </xf>
    <xf numFmtId="167" fontId="11" fillId="0" borderId="4" xfId="8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3" fillId="0" borderId="0" xfId="6" applyFont="1" applyFill="1" applyBorder="1"/>
    <xf numFmtId="0" fontId="32" fillId="0" borderId="0" xfId="0" applyFont="1" applyAlignment="1">
      <alignment horizontal="left"/>
    </xf>
    <xf numFmtId="0" fontId="12" fillId="0" borderId="0" xfId="6" applyFont="1" applyFill="1"/>
    <xf numFmtId="0" fontId="0" fillId="0" borderId="7" xfId="0" applyBorder="1"/>
    <xf numFmtId="0" fontId="8" fillId="0" borderId="7" xfId="0" applyFont="1" applyBorder="1"/>
    <xf numFmtId="167" fontId="35" fillId="0" borderId="0" xfId="0" applyNumberFormat="1" applyFont="1" applyFill="1" applyBorder="1"/>
    <xf numFmtId="0" fontId="33" fillId="0" borderId="0" xfId="0" applyFont="1" applyFill="1"/>
    <xf numFmtId="167" fontId="12" fillId="0" borderId="0" xfId="8" applyNumberFormat="1" applyFont="1" applyFill="1" applyAlignment="1"/>
    <xf numFmtId="167" fontId="11" fillId="0" borderId="0" xfId="8" applyNumberFormat="1" applyFont="1" applyAlignment="1">
      <alignment horizontal="left"/>
    </xf>
    <xf numFmtId="167" fontId="12" fillId="0" borderId="1" xfId="8" applyNumberFormat="1" applyFont="1" applyBorder="1" applyAlignment="1">
      <alignment horizontal="left"/>
    </xf>
    <xf numFmtId="0" fontId="3" fillId="0" borderId="7" xfId="0" applyFont="1" applyBorder="1"/>
    <xf numFmtId="0" fontId="6" fillId="0" borderId="0" xfId="4" applyFill="1"/>
    <xf numFmtId="0" fontId="0" fillId="0" borderId="7" xfId="0" applyFill="1" applyBorder="1"/>
    <xf numFmtId="0" fontId="7" fillId="0" borderId="7" xfId="0" applyFont="1" applyBorder="1"/>
    <xf numFmtId="0" fontId="31" fillId="0" borderId="0" xfId="6" applyFont="1" applyFill="1" applyBorder="1"/>
    <xf numFmtId="9" fontId="11" fillId="0" borderId="0" xfId="3" applyFont="1" applyFill="1" applyBorder="1"/>
    <xf numFmtId="9" fontId="11" fillId="0" borderId="4" xfId="3" applyFont="1" applyFill="1" applyBorder="1"/>
    <xf numFmtId="43" fontId="11" fillId="0" borderId="4" xfId="1" applyNumberFormat="1" applyFont="1" applyFill="1" applyBorder="1" applyAlignment="1">
      <alignment horizontal="right"/>
    </xf>
    <xf numFmtId="172" fontId="0" fillId="0" borderId="0" xfId="3" applyNumberFormat="1" applyFont="1"/>
    <xf numFmtId="166" fontId="11" fillId="0" borderId="0" xfId="6" quotePrefix="1" applyNumberFormat="1" applyFont="1" applyFill="1" applyBorder="1" applyAlignment="1">
      <alignment horizontal="right"/>
    </xf>
    <xf numFmtId="0" fontId="11" fillId="0" borderId="1" xfId="6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0" fontId="30" fillId="0" borderId="0" xfId="0" applyFont="1" applyFill="1"/>
    <xf numFmtId="0" fontId="21" fillId="0" borderId="7" xfId="0" applyFont="1" applyBorder="1"/>
    <xf numFmtId="166" fontId="12" fillId="0" borderId="1" xfId="6" quotePrefix="1" applyNumberFormat="1" applyFont="1" applyFill="1" applyBorder="1" applyAlignment="1">
      <alignment horizontal="right"/>
    </xf>
    <xf numFmtId="166" fontId="12" fillId="0" borderId="1" xfId="1" quotePrefix="1" applyNumberFormat="1" applyFont="1" applyFill="1" applyBorder="1" applyAlignment="1">
      <alignment horizontal="right"/>
    </xf>
    <xf numFmtId="166" fontId="11" fillId="0" borderId="0" xfId="1" quotePrefix="1" applyNumberFormat="1" applyFont="1" applyFill="1" applyBorder="1" applyAlignment="1">
      <alignment horizontal="right"/>
    </xf>
    <xf numFmtId="166" fontId="23" fillId="0" borderId="0" xfId="1" applyNumberFormat="1" applyFont="1"/>
    <xf numFmtId="0" fontId="11" fillId="0" borderId="0" xfId="6" applyFont="1" applyBorder="1" applyAlignment="1">
      <alignment horizontal="center"/>
    </xf>
    <xf numFmtId="165" fontId="0" fillId="0" borderId="0" xfId="0" applyNumberFormat="1"/>
    <xf numFmtId="0" fontId="3" fillId="0" borderId="0" xfId="0" applyFont="1" applyFill="1"/>
    <xf numFmtId="43" fontId="11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11" fillId="0" borderId="0" xfId="1" applyNumberFormat="1" applyFont="1" applyFill="1" applyBorder="1"/>
    <xf numFmtId="43" fontId="5" fillId="0" borderId="0" xfId="1" applyNumberFormat="1" applyFont="1" applyFill="1"/>
    <xf numFmtId="43" fontId="11" fillId="0" borderId="4" xfId="1" applyNumberFormat="1" applyFont="1" applyFill="1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11" fillId="0" borderId="0" xfId="8" applyNumberFormat="1" applyFont="1" applyFill="1" applyBorder="1"/>
    <xf numFmtId="43" fontId="11" fillId="0" borderId="4" xfId="8" applyNumberFormat="1" applyFont="1" applyFill="1" applyBorder="1"/>
    <xf numFmtId="0" fontId="0" fillId="0" borderId="0" xfId="0" applyFont="1"/>
    <xf numFmtId="166" fontId="5" fillId="0" borderId="0" xfId="1" applyNumberFormat="1" applyFont="1" applyFill="1"/>
    <xf numFmtId="0" fontId="11" fillId="0" borderId="1" xfId="6" applyFont="1" applyFill="1" applyBorder="1" applyAlignment="1">
      <alignment horizontal="right"/>
    </xf>
    <xf numFmtId="171" fontId="11" fillId="0" borderId="0" xfId="6" applyNumberFormat="1" applyFont="1" applyFill="1" applyBorder="1" applyAlignment="1">
      <alignment horizontal="right" vertical="center"/>
    </xf>
    <xf numFmtId="171" fontId="11" fillId="0" borderId="4" xfId="6" applyNumberFormat="1" applyFont="1" applyFill="1" applyBorder="1" applyAlignment="1">
      <alignment horizontal="right" vertical="center"/>
    </xf>
    <xf numFmtId="0" fontId="11" fillId="0" borderId="2" xfId="6" quotePrefix="1" applyFont="1" applyFill="1" applyBorder="1"/>
    <xf numFmtId="166" fontId="11" fillId="0" borderId="4" xfId="6" applyNumberFormat="1" applyFont="1" applyFill="1" applyBorder="1" applyAlignment="1">
      <alignment horizontal="right"/>
    </xf>
    <xf numFmtId="166" fontId="11" fillId="0" borderId="4" xfId="6" applyNumberFormat="1" applyFont="1" applyFill="1" applyBorder="1"/>
    <xf numFmtId="0" fontId="37" fillId="0" borderId="0" xfId="0" applyFont="1"/>
    <xf numFmtId="9" fontId="11" fillId="0" borderId="4" xfId="3" quotePrefix="1" applyNumberFormat="1" applyFont="1" applyFill="1" applyBorder="1" applyAlignment="1">
      <alignment horizontal="right"/>
    </xf>
    <xf numFmtId="168" fontId="38" fillId="0" borderId="0" xfId="0" applyNumberFormat="1" applyFont="1"/>
    <xf numFmtId="0" fontId="38" fillId="0" borderId="0" xfId="0" applyFont="1"/>
    <xf numFmtId="0" fontId="39" fillId="0" borderId="0" xfId="0" applyFont="1" applyFill="1"/>
    <xf numFmtId="0" fontId="40" fillId="0" borderId="0" xfId="6" applyFont="1" applyFill="1" applyBorder="1"/>
    <xf numFmtId="0" fontId="40" fillId="0" borderId="0" xfId="0" applyFont="1" applyAlignment="1">
      <alignment horizontal="left"/>
    </xf>
    <xf numFmtId="171" fontId="11" fillId="0" borderId="0" xfId="6" applyNumberFormat="1" applyFont="1" applyFill="1" applyBorder="1" applyAlignment="1">
      <alignment horizontal="center" vertical="center"/>
    </xf>
    <xf numFmtId="4" fontId="0" fillId="0" borderId="0" xfId="0" applyNumberFormat="1"/>
    <xf numFmtId="171" fontId="11" fillId="0" borderId="0" xfId="6" applyNumberFormat="1" applyFont="1" applyFill="1" applyBorder="1" applyAlignment="1"/>
    <xf numFmtId="0" fontId="41" fillId="0" borderId="0" xfId="6" applyFont="1" applyFill="1" applyBorder="1"/>
    <xf numFmtId="0" fontId="41" fillId="0" borderId="2" xfId="6" applyFont="1" applyFill="1" applyBorder="1"/>
    <xf numFmtId="173" fontId="0" fillId="0" borderId="0" xfId="0" applyNumberFormat="1"/>
    <xf numFmtId="0" fontId="26" fillId="0" borderId="0" xfId="6" applyFont="1" applyBorder="1" applyAlignment="1">
      <alignment horizontal="left"/>
    </xf>
    <xf numFmtId="0" fontId="22" fillId="0" borderId="0" xfId="6" applyFont="1" applyBorder="1"/>
    <xf numFmtId="0" fontId="22" fillId="0" borderId="0" xfId="6" applyFont="1" applyFill="1" applyBorder="1"/>
    <xf numFmtId="0" fontId="10" fillId="0" borderId="0" xfId="6" applyBorder="1"/>
    <xf numFmtId="0" fontId="10" fillId="0" borderId="0" xfId="6" applyFont="1" applyFill="1" applyBorder="1"/>
    <xf numFmtId="43" fontId="11" fillId="0" borderId="0" xfId="7" applyNumberFormat="1" applyFont="1" applyFill="1"/>
    <xf numFmtId="43" fontId="11" fillId="0" borderId="0" xfId="1" applyNumberFormat="1" applyFont="1" applyFill="1"/>
    <xf numFmtId="43" fontId="11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/>
    <xf numFmtId="0" fontId="5" fillId="0" borderId="4" xfId="0" applyFont="1" applyFill="1" applyBorder="1"/>
    <xf numFmtId="0" fontId="5" fillId="0" borderId="1" xfId="0" applyFont="1" applyFill="1" applyBorder="1"/>
    <xf numFmtId="9" fontId="0" fillId="0" borderId="0" xfId="3" applyFont="1" applyFill="1"/>
    <xf numFmtId="174" fontId="11" fillId="0" borderId="0" xfId="1" applyNumberFormat="1" applyFont="1" applyFill="1" applyBorder="1" applyAlignment="1">
      <alignment horizontal="left"/>
    </xf>
    <xf numFmtId="166" fontId="0" fillId="0" borderId="7" xfId="1" applyNumberFormat="1" applyFont="1" applyBorder="1"/>
    <xf numFmtId="0" fontId="42" fillId="0" borderId="7" xfId="0" applyFont="1" applyBorder="1"/>
    <xf numFmtId="0" fontId="0" fillId="0" borderId="7" xfId="0" applyBorder="1" applyAlignment="1">
      <alignment horizontal="right"/>
    </xf>
    <xf numFmtId="166" fontId="42" fillId="0" borderId="7" xfId="1" applyNumberFormat="1" applyFont="1" applyBorder="1"/>
    <xf numFmtId="9" fontId="42" fillId="0" borderId="7" xfId="3" applyFont="1" applyBorder="1"/>
    <xf numFmtId="0" fontId="43" fillId="0" borderId="7" xfId="0" applyFont="1" applyBorder="1" applyAlignment="1">
      <alignment horizontal="right"/>
    </xf>
    <xf numFmtId="43" fontId="0" fillId="0" borderId="7" xfId="0" applyNumberFormat="1" applyBorder="1"/>
    <xf numFmtId="0" fontId="5" fillId="0" borderId="7" xfId="0" applyFont="1" applyBorder="1"/>
    <xf numFmtId="0" fontId="36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43" fontId="11" fillId="0" borderId="0" xfId="7" applyNumberFormat="1" applyFont="1" applyFill="1" applyBorder="1"/>
    <xf numFmtId="3" fontId="0" fillId="0" borderId="0" xfId="0" applyNumberFormat="1"/>
    <xf numFmtId="0" fontId="13" fillId="0" borderId="4" xfId="6" applyFont="1" applyFill="1" applyBorder="1" applyAlignment="1">
      <alignment horizontal="left"/>
    </xf>
    <xf numFmtId="0" fontId="11" fillId="0" borderId="3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3" fillId="0" borderId="4" xfId="0" applyFont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2" fillId="0" borderId="1" xfId="1" applyNumberFormat="1" applyFont="1" applyFill="1" applyBorder="1"/>
    <xf numFmtId="0" fontId="12" fillId="0" borderId="1" xfId="0" applyFont="1" applyBorder="1"/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67" fontId="12" fillId="0" borderId="4" xfId="1" applyNumberFormat="1" applyFont="1" applyBorder="1" applyAlignment="1">
      <alignment horizontal="left"/>
    </xf>
    <xf numFmtId="166" fontId="12" fillId="0" borderId="1" xfId="7" applyNumberFormat="1" applyFont="1" applyFill="1" applyBorder="1"/>
    <xf numFmtId="0" fontId="44" fillId="0" borderId="0" xfId="0" applyFont="1" applyFill="1"/>
    <xf numFmtId="171" fontId="11" fillId="0" borderId="0" xfId="6" applyNumberFormat="1" applyFont="1" applyFill="1" applyBorder="1" applyAlignment="1">
      <alignment horizontal="center"/>
    </xf>
    <xf numFmtId="0" fontId="12" fillId="0" borderId="4" xfId="6" applyFont="1" applyFill="1" applyBorder="1"/>
    <xf numFmtId="166" fontId="11" fillId="0" borderId="0" xfId="6" applyNumberFormat="1" applyFont="1" applyFill="1" applyBorder="1" applyAlignment="1"/>
    <xf numFmtId="166" fontId="12" fillId="0" borderId="1" xfId="6" applyNumberFormat="1" applyFont="1" applyFill="1" applyBorder="1" applyAlignment="1">
      <alignment vertical="center"/>
    </xf>
    <xf numFmtId="0" fontId="30" fillId="0" borderId="0" xfId="0" quotePrefix="1" applyFont="1"/>
    <xf numFmtId="171" fontId="11" fillId="0" borderId="0" xfId="6" applyNumberFormat="1" applyFont="1" applyFill="1" applyBorder="1" applyAlignment="1">
      <alignment horizontal="center" vertical="center"/>
    </xf>
    <xf numFmtId="167" fontId="11" fillId="0" borderId="0" xfId="6" applyNumberFormat="1" applyFont="1" applyFill="1" applyBorder="1" applyAlignment="1">
      <alignment horizontal="right"/>
    </xf>
    <xf numFmtId="0" fontId="44" fillId="0" borderId="0" xfId="0" applyFont="1" applyFill="1" applyBorder="1"/>
    <xf numFmtId="0" fontId="9" fillId="0" borderId="0" xfId="0" applyFont="1" applyAlignment="1"/>
    <xf numFmtId="0" fontId="45" fillId="0" borderId="0" xfId="0" applyFont="1" applyFill="1" applyBorder="1"/>
    <xf numFmtId="0" fontId="46" fillId="0" borderId="0" xfId="0" applyFont="1"/>
    <xf numFmtId="166" fontId="45" fillId="0" borderId="0" xfId="1" applyNumberFormat="1" applyFont="1" applyFill="1"/>
    <xf numFmtId="167" fontId="11" fillId="0" borderId="0" xfId="8" applyNumberFormat="1" applyFont="1" applyBorder="1" applyAlignment="1">
      <alignment horizontal="left"/>
    </xf>
    <xf numFmtId="43" fontId="12" fillId="0" borderId="1" xfId="8" applyNumberFormat="1" applyFont="1" applyFill="1" applyBorder="1"/>
    <xf numFmtId="171" fontId="11" fillId="0" borderId="0" xfId="6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7" fillId="0" borderId="4" xfId="0" applyFont="1" applyFill="1" applyBorder="1"/>
    <xf numFmtId="0" fontId="0" fillId="0" borderId="1" xfId="0" applyFill="1" applyBorder="1"/>
    <xf numFmtId="167" fontId="11" fillId="0" borderId="0" xfId="1" quotePrefix="1" applyNumberFormat="1" applyFont="1" applyAlignment="1">
      <alignment horizontal="left"/>
    </xf>
    <xf numFmtId="166" fontId="46" fillId="0" borderId="0" xfId="0" applyNumberFormat="1" applyFont="1"/>
    <xf numFmtId="167" fontId="11" fillId="0" borderId="4" xfId="1" applyNumberFormat="1" applyFont="1" applyFill="1" applyBorder="1" applyAlignment="1">
      <alignment horizontal="left"/>
    </xf>
    <xf numFmtId="167" fontId="11" fillId="0" borderId="0" xfId="8" applyNumberFormat="1" applyFont="1" applyFill="1" applyAlignment="1">
      <alignment horizontal="left"/>
    </xf>
    <xf numFmtId="0" fontId="2" fillId="0" borderId="7" xfId="0" applyFont="1" applyBorder="1"/>
    <xf numFmtId="0" fontId="9" fillId="0" borderId="7" xfId="0" applyFont="1" applyBorder="1" applyAlignment="1"/>
    <xf numFmtId="0" fontId="47" fillId="0" borderId="7" xfId="0" applyFont="1" applyBorder="1"/>
    <xf numFmtId="0" fontId="48" fillId="0" borderId="7" xfId="0" applyFont="1" applyBorder="1"/>
    <xf numFmtId="0" fontId="11" fillId="0" borderId="3" xfId="6" applyFont="1" applyBorder="1" applyAlignment="1">
      <alignment horizontal="center"/>
    </xf>
    <xf numFmtId="16" fontId="11" fillId="0" borderId="4" xfId="0" quotePrefix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" xfId="6" applyFont="1" applyFill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6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171" fontId="11" fillId="0" borderId="6" xfId="6" applyNumberFormat="1" applyFont="1" applyFill="1" applyBorder="1" applyAlignment="1">
      <alignment horizontal="center" vertical="center"/>
    </xf>
    <xf numFmtId="171" fontId="11" fillId="0" borderId="4" xfId="6" applyNumberFormat="1" applyFont="1" applyFill="1" applyBorder="1" applyAlignment="1">
      <alignment horizontal="center" vertical="center"/>
    </xf>
    <xf numFmtId="171" fontId="11" fillId="0" borderId="3" xfId="6" applyNumberFormat="1" applyFont="1" applyFill="1" applyBorder="1" applyAlignment="1">
      <alignment horizontal="center"/>
    </xf>
    <xf numFmtId="171" fontId="11" fillId="0" borderId="0" xfId="6" applyNumberFormat="1" applyFont="1" applyFill="1" applyBorder="1" applyAlignment="1">
      <alignment horizontal="center"/>
    </xf>
    <xf numFmtId="171" fontId="11" fillId="0" borderId="4" xfId="6" applyNumberFormat="1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1" fontId="11" fillId="0" borderId="0" xfId="6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/>
    </xf>
    <xf numFmtId="0" fontId="0" fillId="0" borderId="0" xfId="0" applyFill="1" applyAlignment="1">
      <alignment horizontal="center" textRotation="45" wrapText="1"/>
    </xf>
  </cellXfs>
  <cellStyles count="14">
    <cellStyle name="Comma" xfId="1" builtinId="3"/>
    <cellStyle name="Comma 10 10" xfId="8"/>
    <cellStyle name="Comma 12" xfId="13"/>
    <cellStyle name="Comma 17 2" xfId="9"/>
    <cellStyle name="Comma 8" xfId="7"/>
    <cellStyle name="Currency" xfId="2" builtinId="4"/>
    <cellStyle name="Currency 2" xfId="12"/>
    <cellStyle name="Hyperlink" xfId="4" builtinId="8"/>
    <cellStyle name="Normal" xfId="0" builtinId="0"/>
    <cellStyle name="Normal 2" xfId="6"/>
    <cellStyle name="Normal 3" xfId="10"/>
    <cellStyle name="Normal 4" xfId="5"/>
    <cellStyle name="Percent" xfId="3" builtinId="5"/>
    <cellStyle name="Percent 2" xfId="11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aro.onshore.pgs.com/consolexternalrep/QuarterlyRep/Cash%20Flow%203Q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ash flow Main"/>
      <sheetName val="Detailed working and input"/>
      <sheetName val="Worksheet"/>
      <sheetName val="Working Notes"/>
      <sheetName val="Archive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7"/>
  <sheetViews>
    <sheetView showGridLines="0" tabSelected="1" zoomScaleNormal="100" workbookViewId="0">
      <selection activeCell="C38" sqref="C38"/>
    </sheetView>
  </sheetViews>
  <sheetFormatPr defaultRowHeight="15"/>
  <cols>
    <col min="3" max="3" width="64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6" width="10.7109375" customWidth="1"/>
    <col min="19" max="19" width="9.5703125" bestFit="1" customWidth="1"/>
    <col min="20" max="20" width="10.140625" bestFit="1" customWidth="1"/>
  </cols>
  <sheetData>
    <row r="1" spans="1:20" ht="12" customHeight="1">
      <c r="Q1" s="160"/>
    </row>
    <row r="2" spans="1:20" ht="18.75">
      <c r="C2" s="287" t="s">
        <v>8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Q2" s="160"/>
    </row>
    <row r="3" spans="1:20" ht="12" customHeight="1" thickBot="1">
      <c r="C3" s="17"/>
      <c r="D3" s="17"/>
      <c r="E3" s="17"/>
      <c r="F3" s="17"/>
      <c r="G3" s="18"/>
      <c r="H3" s="18"/>
      <c r="I3" s="19"/>
      <c r="J3" s="17"/>
      <c r="K3" s="17"/>
      <c r="L3" s="17"/>
      <c r="M3" s="17"/>
      <c r="N3" s="17"/>
      <c r="O3" s="13"/>
      <c r="Q3" s="160"/>
    </row>
    <row r="4" spans="1:20" ht="12" customHeight="1">
      <c r="C4" s="20"/>
      <c r="D4" s="20"/>
      <c r="E4" s="20"/>
      <c r="F4" s="20"/>
      <c r="G4" s="285" t="s">
        <v>9</v>
      </c>
      <c r="H4" s="285"/>
      <c r="I4" s="285"/>
      <c r="J4" s="20"/>
      <c r="K4" s="288" t="s">
        <v>5</v>
      </c>
      <c r="L4" s="288"/>
      <c r="M4" s="288"/>
      <c r="N4" s="20"/>
      <c r="O4" s="4" t="s">
        <v>125</v>
      </c>
      <c r="Q4" s="160"/>
    </row>
    <row r="5" spans="1:20" ht="12" customHeight="1">
      <c r="C5" s="20"/>
      <c r="D5" s="20"/>
      <c r="E5" s="21"/>
      <c r="F5" s="21"/>
      <c r="G5" s="286" t="s">
        <v>0</v>
      </c>
      <c r="H5" s="286"/>
      <c r="I5" s="286"/>
      <c r="J5" s="21"/>
      <c r="K5" s="22"/>
      <c r="L5" s="22" t="s">
        <v>0</v>
      </c>
      <c r="M5" s="22"/>
      <c r="N5" s="20"/>
      <c r="O5" s="58" t="s">
        <v>1</v>
      </c>
      <c r="Q5" s="160"/>
    </row>
    <row r="6" spans="1:20" ht="12" customHeight="1">
      <c r="C6" s="249" t="s">
        <v>10</v>
      </c>
      <c r="D6" s="23"/>
      <c r="E6" s="254" t="s">
        <v>11</v>
      </c>
      <c r="F6" s="23"/>
      <c r="G6" s="248">
        <v>2020</v>
      </c>
      <c r="H6" s="251"/>
      <c r="I6" s="248">
        <v>2019</v>
      </c>
      <c r="J6" s="23"/>
      <c r="K6" s="248">
        <v>2020</v>
      </c>
      <c r="L6" s="251"/>
      <c r="M6" s="248">
        <v>2019</v>
      </c>
      <c r="N6" s="26"/>
      <c r="O6" s="250">
        <v>2019</v>
      </c>
      <c r="Q6" s="160"/>
    </row>
    <row r="7" spans="1:20" ht="12" customHeight="1">
      <c r="C7" s="25"/>
      <c r="D7" s="23"/>
      <c r="E7" s="23"/>
      <c r="F7" s="23"/>
      <c r="G7" s="26"/>
      <c r="H7" s="23"/>
      <c r="I7" s="27"/>
      <c r="J7" s="23"/>
      <c r="K7" s="23"/>
      <c r="L7" s="23"/>
      <c r="M7" s="26"/>
      <c r="N7" s="26"/>
      <c r="Q7" s="160"/>
    </row>
    <row r="8" spans="1:20" ht="12" customHeight="1">
      <c r="C8" s="279" t="s">
        <v>284</v>
      </c>
      <c r="D8" s="29"/>
      <c r="E8" s="132">
        <v>2</v>
      </c>
      <c r="F8" s="29"/>
      <c r="G8" s="30">
        <v>85.100000000000009</v>
      </c>
      <c r="H8" s="31"/>
      <c r="I8" s="32">
        <v>276.5</v>
      </c>
      <c r="J8" s="33"/>
      <c r="K8" s="30">
        <v>304.3</v>
      </c>
      <c r="L8" s="33"/>
      <c r="M8" s="32">
        <v>598.20000000000005</v>
      </c>
      <c r="N8" s="31"/>
      <c r="O8" s="32">
        <v>930.8</v>
      </c>
      <c r="Q8" s="160"/>
      <c r="T8" s="245"/>
    </row>
    <row r="9" spans="1:20" ht="12" customHeight="1">
      <c r="C9" s="29"/>
      <c r="D9" s="29"/>
      <c r="E9" s="132"/>
      <c r="F9" s="29"/>
      <c r="G9" s="34"/>
      <c r="H9" s="31"/>
      <c r="I9" s="31"/>
      <c r="J9" s="33"/>
      <c r="K9" s="232"/>
      <c r="L9" s="33"/>
      <c r="M9" s="31"/>
      <c r="N9" s="33"/>
      <c r="O9" s="31"/>
      <c r="Q9" s="160"/>
    </row>
    <row r="10" spans="1:20" ht="12" customHeight="1">
      <c r="C10" s="35" t="s">
        <v>12</v>
      </c>
      <c r="D10" s="29"/>
      <c r="E10" s="129">
        <v>3</v>
      </c>
      <c r="F10" s="33"/>
      <c r="G10" s="36">
        <v>-17.5</v>
      </c>
      <c r="H10" s="31"/>
      <c r="I10" s="37">
        <v>-58.1</v>
      </c>
      <c r="J10" s="33"/>
      <c r="K10" s="36">
        <v>-118.2</v>
      </c>
      <c r="L10" s="33"/>
      <c r="M10" s="37">
        <v>-183.3</v>
      </c>
      <c r="N10" s="36"/>
      <c r="O10" s="37">
        <v>-262.5</v>
      </c>
      <c r="Q10" s="160"/>
    </row>
    <row r="11" spans="1:20" ht="12" customHeight="1">
      <c r="C11" s="35" t="s">
        <v>13</v>
      </c>
      <c r="D11" s="29"/>
      <c r="E11" s="130">
        <v>3</v>
      </c>
      <c r="F11" s="33"/>
      <c r="G11" s="36">
        <v>-1.8</v>
      </c>
      <c r="H11" s="37"/>
      <c r="I11" s="37">
        <v>-2.9</v>
      </c>
      <c r="J11" s="33"/>
      <c r="K11" s="36">
        <v>-7.4</v>
      </c>
      <c r="L11" s="33"/>
      <c r="M11" s="37">
        <v>-7.2</v>
      </c>
      <c r="N11" s="37"/>
      <c r="O11" s="37">
        <v>-9.6999999999999993</v>
      </c>
      <c r="Q11" s="160"/>
    </row>
    <row r="12" spans="1:20" ht="12" customHeight="1">
      <c r="C12" s="29" t="s">
        <v>14</v>
      </c>
      <c r="D12" s="29"/>
      <c r="E12" s="131">
        <v>3</v>
      </c>
      <c r="F12" s="33"/>
      <c r="G12" s="36">
        <v>-8.4</v>
      </c>
      <c r="H12" s="31"/>
      <c r="I12" s="37">
        <v>-13.1</v>
      </c>
      <c r="J12" s="33"/>
      <c r="K12" s="36">
        <v>-29.4</v>
      </c>
      <c r="L12" s="33"/>
      <c r="M12" s="37">
        <v>-39.200000000000003</v>
      </c>
      <c r="N12" s="37"/>
      <c r="O12" s="37">
        <v>-51.8</v>
      </c>
      <c r="Q12" s="160"/>
    </row>
    <row r="13" spans="1:20" ht="12" customHeight="1">
      <c r="A13" s="8"/>
      <c r="C13" s="35" t="s">
        <v>15</v>
      </c>
      <c r="D13" s="35"/>
      <c r="E13" s="130">
        <v>4</v>
      </c>
      <c r="F13" s="33"/>
      <c r="G13" s="37">
        <v>-44.1</v>
      </c>
      <c r="H13" s="37"/>
      <c r="I13" s="37">
        <v>-131.19999999999999</v>
      </c>
      <c r="J13" s="33"/>
      <c r="K13" s="37">
        <v>-141.1</v>
      </c>
      <c r="L13" s="33"/>
      <c r="M13" s="37">
        <v>-287.2</v>
      </c>
      <c r="N13" s="37"/>
      <c r="O13" s="37">
        <v>-437.4</v>
      </c>
      <c r="Q13" s="160"/>
    </row>
    <row r="14" spans="1:20" ht="12" customHeight="1">
      <c r="A14" s="8"/>
      <c r="C14" s="35" t="s">
        <v>264</v>
      </c>
      <c r="D14" s="35"/>
      <c r="E14" s="130">
        <v>4</v>
      </c>
      <c r="F14" s="33"/>
      <c r="G14" s="37">
        <v>-17.7</v>
      </c>
      <c r="H14" s="37"/>
      <c r="I14" s="37">
        <v>-19.600000000000001</v>
      </c>
      <c r="J14" s="33"/>
      <c r="K14" s="37">
        <v>-65.3</v>
      </c>
      <c r="L14" s="33"/>
      <c r="M14" s="37">
        <v>-81</v>
      </c>
      <c r="N14" s="37"/>
      <c r="O14" s="37">
        <v>-115.8</v>
      </c>
      <c r="Q14" s="160"/>
      <c r="T14" s="2"/>
    </row>
    <row r="15" spans="1:20" ht="12" customHeight="1">
      <c r="A15" s="8"/>
      <c r="C15" s="35" t="s">
        <v>265</v>
      </c>
      <c r="D15" s="35"/>
      <c r="E15" s="130">
        <v>4</v>
      </c>
      <c r="F15" s="33"/>
      <c r="G15" s="37">
        <v>0</v>
      </c>
      <c r="H15" s="37"/>
      <c r="I15" s="37">
        <v>0</v>
      </c>
      <c r="J15" s="33"/>
      <c r="K15" s="37">
        <v>-78.400000000000006</v>
      </c>
      <c r="L15" s="33"/>
      <c r="M15" s="37">
        <v>0</v>
      </c>
      <c r="N15" s="37"/>
      <c r="O15" s="37">
        <v>0</v>
      </c>
      <c r="Q15" s="160"/>
      <c r="T15" s="2"/>
    </row>
    <row r="16" spans="1:20" ht="12" customHeight="1">
      <c r="A16" s="8"/>
      <c r="C16" s="35" t="s">
        <v>17</v>
      </c>
      <c r="D16" s="35"/>
      <c r="E16" s="130">
        <v>4</v>
      </c>
      <c r="F16" s="33"/>
      <c r="G16" s="36">
        <v>9.1078189354838024E-2</v>
      </c>
      <c r="H16" s="37"/>
      <c r="I16" s="225">
        <v>-1.36267666</v>
      </c>
      <c r="J16" s="33"/>
      <c r="K16" s="36">
        <v>-31.065852537204304</v>
      </c>
      <c r="L16" s="33"/>
      <c r="M16" s="37">
        <v>0.1516639700000173</v>
      </c>
      <c r="N16" s="37"/>
      <c r="O16" s="37">
        <v>1.0328635800000185</v>
      </c>
      <c r="Q16" s="160"/>
    </row>
    <row r="17" spans="1:17" ht="12" customHeight="1">
      <c r="A17" s="8"/>
      <c r="C17" s="38" t="s">
        <v>18</v>
      </c>
      <c r="D17" s="9"/>
      <c r="E17" s="131"/>
      <c r="F17" s="33"/>
      <c r="G17" s="39">
        <f>SUM(G10:G16)</f>
        <v>-89.408921810645182</v>
      </c>
      <c r="H17" s="31"/>
      <c r="I17" s="39">
        <v>-226.16267665999999</v>
      </c>
      <c r="J17" s="33"/>
      <c r="K17" s="39">
        <f>SUM(K10:K16)</f>
        <v>-470.86585253720438</v>
      </c>
      <c r="L17" s="33"/>
      <c r="M17" s="39">
        <v>-597.84833602999993</v>
      </c>
      <c r="N17" s="34"/>
      <c r="O17" s="39">
        <v>-876.16713641999991</v>
      </c>
      <c r="Q17" s="160"/>
    </row>
    <row r="18" spans="1:17" ht="12" customHeight="1">
      <c r="A18" s="8"/>
      <c r="C18" s="29" t="s">
        <v>215</v>
      </c>
      <c r="D18" s="9"/>
      <c r="E18" s="132" t="s">
        <v>4</v>
      </c>
      <c r="F18" s="33"/>
      <c r="G18" s="34">
        <f>+G17+G8</f>
        <v>-4.3089218106451739</v>
      </c>
      <c r="H18" s="31"/>
      <c r="I18" s="34">
        <v>50.337323340000012</v>
      </c>
      <c r="J18" s="33"/>
      <c r="K18" s="34">
        <f>+K17+K8</f>
        <v>-166.56585253720436</v>
      </c>
      <c r="L18" s="33"/>
      <c r="M18" s="34">
        <v>0.35166397000011784</v>
      </c>
      <c r="N18" s="34"/>
      <c r="O18" s="34">
        <v>54.632863580000048</v>
      </c>
      <c r="Q18" s="160"/>
    </row>
    <row r="19" spans="1:17" ht="12" customHeight="1">
      <c r="A19" s="8"/>
      <c r="C19" s="33" t="s">
        <v>19</v>
      </c>
      <c r="D19" s="33"/>
      <c r="E19" s="132">
        <v>5</v>
      </c>
      <c r="F19" s="33"/>
      <c r="G19" s="34">
        <v>0</v>
      </c>
      <c r="H19" s="31"/>
      <c r="I19" s="34">
        <v>0.1</v>
      </c>
      <c r="J19" s="33"/>
      <c r="K19" s="34">
        <v>-26.8</v>
      </c>
      <c r="L19" s="33"/>
      <c r="M19" s="34">
        <v>-13.8</v>
      </c>
      <c r="N19" s="31"/>
      <c r="O19" s="34">
        <v>-20.100000000000001</v>
      </c>
      <c r="Q19" s="160"/>
    </row>
    <row r="20" spans="1:17" ht="12" customHeight="1">
      <c r="A20" s="8"/>
      <c r="C20" s="29" t="s">
        <v>20</v>
      </c>
      <c r="D20" s="33"/>
      <c r="E20" s="132">
        <v>6</v>
      </c>
      <c r="F20" s="33"/>
      <c r="G20" s="34">
        <v>-20.100000000000001</v>
      </c>
      <c r="H20" s="31"/>
      <c r="I20" s="31">
        <v>-16.399999999999999</v>
      </c>
      <c r="J20" s="33"/>
      <c r="K20" s="34">
        <v>-57.9</v>
      </c>
      <c r="L20" s="33"/>
      <c r="M20" s="31">
        <v>-51.5</v>
      </c>
      <c r="N20" s="31"/>
      <c r="O20" s="31">
        <v>-67.5</v>
      </c>
      <c r="Q20" s="160"/>
    </row>
    <row r="21" spans="1:17" ht="12" customHeight="1">
      <c r="A21" s="8"/>
      <c r="C21" s="28" t="s">
        <v>21</v>
      </c>
      <c r="D21" s="33"/>
      <c r="E21" s="132">
        <v>7</v>
      </c>
      <c r="F21" s="33"/>
      <c r="G21" s="30">
        <v>-4.2</v>
      </c>
      <c r="H21" s="31"/>
      <c r="I21" s="32">
        <v>3.4</v>
      </c>
      <c r="J21" s="33"/>
      <c r="K21" s="30">
        <v>-2.4</v>
      </c>
      <c r="L21" s="33"/>
      <c r="M21" s="32">
        <v>-1.4</v>
      </c>
      <c r="N21" s="31"/>
      <c r="O21" s="32">
        <v>-4.5999999999999996</v>
      </c>
      <c r="Q21" s="160"/>
    </row>
    <row r="22" spans="1:17" ht="12" customHeight="1">
      <c r="A22" s="8"/>
      <c r="C22" s="35" t="s">
        <v>216</v>
      </c>
      <c r="D22" s="9"/>
      <c r="E22" s="131"/>
      <c r="F22" s="33"/>
      <c r="G22" s="36">
        <f>SUM(G18:G21)</f>
        <v>-28.608921810645175</v>
      </c>
      <c r="H22" s="31"/>
      <c r="I22" s="36">
        <v>37.437323340000013</v>
      </c>
      <c r="J22" s="33"/>
      <c r="K22" s="36">
        <f>SUM(K18:K21)</f>
        <v>-253.66585253720439</v>
      </c>
      <c r="L22" s="33"/>
      <c r="M22" s="36">
        <v>-66.348336029999885</v>
      </c>
      <c r="N22" s="36"/>
      <c r="O22" s="36">
        <v>-37.567136419999954</v>
      </c>
      <c r="Q22" s="160"/>
    </row>
    <row r="23" spans="1:17" ht="12" customHeight="1">
      <c r="A23" s="8"/>
      <c r="C23" s="28" t="s">
        <v>23</v>
      </c>
      <c r="D23" s="33"/>
      <c r="E23" s="131">
        <v>8</v>
      </c>
      <c r="F23" s="33"/>
      <c r="G23" s="36">
        <v>-4</v>
      </c>
      <c r="H23" s="31"/>
      <c r="I23" s="37">
        <v>-5.8999999999999995</v>
      </c>
      <c r="J23" s="33"/>
      <c r="K23" s="36">
        <v>-7.6</v>
      </c>
      <c r="L23" s="33"/>
      <c r="M23" s="37">
        <v>-16.3</v>
      </c>
      <c r="N23" s="31"/>
      <c r="O23" s="37">
        <v>-34.1</v>
      </c>
      <c r="Q23" s="160"/>
    </row>
    <row r="24" spans="1:17" ht="12" customHeight="1">
      <c r="A24" s="8"/>
      <c r="C24" s="256" t="s">
        <v>24</v>
      </c>
      <c r="D24" s="9"/>
      <c r="E24" s="133"/>
      <c r="F24" s="43"/>
      <c r="G24" s="257">
        <f>SUM(G22:G23)</f>
        <v>-32.608921810645171</v>
      </c>
      <c r="H24" s="42"/>
      <c r="I24" s="257">
        <v>31.537323340000015</v>
      </c>
      <c r="J24" s="43"/>
      <c r="K24" s="252">
        <f>SUM(K22:K23)</f>
        <v>-261.26585253720441</v>
      </c>
      <c r="L24" s="43"/>
      <c r="M24" s="257">
        <v>-82.648336029999882</v>
      </c>
      <c r="N24" s="144"/>
      <c r="O24" s="257">
        <v>-71.667136419999963</v>
      </c>
      <c r="Q24" s="160"/>
    </row>
    <row r="25" spans="1:17" ht="12" customHeight="1">
      <c r="A25" s="8"/>
      <c r="C25" s="41"/>
      <c r="D25" s="43"/>
      <c r="E25" s="133"/>
      <c r="F25" s="43"/>
      <c r="G25" s="44"/>
      <c r="H25" s="42"/>
      <c r="I25" s="42"/>
      <c r="J25" s="43"/>
      <c r="K25" s="43"/>
      <c r="L25" s="43"/>
      <c r="M25" s="42"/>
      <c r="N25" s="43"/>
      <c r="O25" s="42"/>
      <c r="Q25" s="160"/>
    </row>
    <row r="26" spans="1:17" ht="12" customHeight="1">
      <c r="A26" s="8"/>
      <c r="C26" s="45" t="s">
        <v>25</v>
      </c>
      <c r="D26" s="33"/>
      <c r="E26" s="130"/>
      <c r="F26" s="33"/>
      <c r="G26" s="36"/>
      <c r="H26" s="37"/>
      <c r="I26" s="37"/>
      <c r="J26" s="33"/>
      <c r="K26" s="33"/>
      <c r="L26" s="33"/>
      <c r="M26" s="37"/>
      <c r="N26" s="33"/>
      <c r="O26" s="37"/>
      <c r="Q26" s="160"/>
    </row>
    <row r="27" spans="1:17" ht="12" customHeight="1">
      <c r="A27" s="8"/>
      <c r="C27" s="35" t="s">
        <v>26</v>
      </c>
      <c r="D27" s="9"/>
      <c r="E27" s="130">
        <v>13</v>
      </c>
      <c r="F27" s="33"/>
      <c r="G27" s="36">
        <f>+Notes!H244</f>
        <v>10.1</v>
      </c>
      <c r="H27" s="37"/>
      <c r="I27" s="36">
        <v>-12.700000000000001</v>
      </c>
      <c r="J27" s="33"/>
      <c r="K27" s="36">
        <f>+Notes!K244</f>
        <v>-9.4</v>
      </c>
      <c r="L27" s="33"/>
      <c r="M27" s="36">
        <v>-16.8</v>
      </c>
      <c r="N27" s="37"/>
      <c r="O27" s="36">
        <v>-8.1</v>
      </c>
      <c r="Q27" s="160"/>
    </row>
    <row r="28" spans="1:17" ht="12" customHeight="1">
      <c r="A28" s="8"/>
      <c r="C28" s="35" t="s">
        <v>27</v>
      </c>
      <c r="D28" s="9"/>
      <c r="E28" s="130">
        <v>13</v>
      </c>
      <c r="F28" s="33"/>
      <c r="G28" s="36">
        <f>+Notes!H247</f>
        <v>1.3</v>
      </c>
      <c r="H28" s="37"/>
      <c r="I28" s="37">
        <v>-0.60000000000000009</v>
      </c>
      <c r="J28" s="33"/>
      <c r="K28" s="36">
        <f>+Notes!K247</f>
        <v>-4.8</v>
      </c>
      <c r="L28" s="33"/>
      <c r="M28" s="37">
        <v>1.4</v>
      </c>
      <c r="N28" s="37"/>
      <c r="O28" s="37">
        <v>2.2000000000000002</v>
      </c>
      <c r="Q28" s="160"/>
    </row>
    <row r="29" spans="1:17" ht="12" customHeight="1">
      <c r="A29" s="8"/>
      <c r="C29" s="46" t="s">
        <v>189</v>
      </c>
      <c r="D29" s="33"/>
      <c r="E29" s="130"/>
      <c r="F29" s="33"/>
      <c r="G29" s="39">
        <f>SUM(G27:G28)</f>
        <v>11.4</v>
      </c>
      <c r="H29" s="37"/>
      <c r="I29" s="39">
        <v>-13.3</v>
      </c>
      <c r="J29" s="33"/>
      <c r="K29" s="39">
        <f>SUM(K27:K28)</f>
        <v>-14.2</v>
      </c>
      <c r="L29" s="33"/>
      <c r="M29" s="39">
        <v>-15.4</v>
      </c>
      <c r="N29" s="34"/>
      <c r="O29" s="39">
        <v>-5.8999999999999995</v>
      </c>
      <c r="Q29" s="160"/>
    </row>
    <row r="30" spans="1:17" ht="12" customHeight="1">
      <c r="A30" s="8"/>
      <c r="C30" s="256" t="s">
        <v>190</v>
      </c>
      <c r="D30" s="43"/>
      <c r="E30" s="133"/>
      <c r="F30" s="43"/>
      <c r="G30" s="257">
        <f>+G29+G24</f>
        <v>-21.208921810645172</v>
      </c>
      <c r="H30" s="42"/>
      <c r="I30" s="257">
        <v>18.237323340000014</v>
      </c>
      <c r="J30" s="43"/>
      <c r="K30" s="257">
        <f>+K29+K24</f>
        <v>-275.4658525372044</v>
      </c>
      <c r="L30" s="43"/>
      <c r="M30" s="257">
        <v>-98.048336029999888</v>
      </c>
      <c r="N30" s="144"/>
      <c r="O30" s="257">
        <v>-77.567136419999969</v>
      </c>
      <c r="Q30" s="160"/>
    </row>
    <row r="31" spans="1:17" ht="12" customHeight="1">
      <c r="A31" s="8"/>
      <c r="C31" s="47"/>
      <c r="D31" s="48"/>
      <c r="E31" s="134"/>
      <c r="F31" s="48"/>
      <c r="G31" s="49"/>
      <c r="H31" s="50"/>
      <c r="I31" s="51"/>
      <c r="J31" s="48"/>
      <c r="K31" s="48"/>
      <c r="L31" s="48"/>
      <c r="M31" s="51"/>
      <c r="N31" s="48"/>
      <c r="O31" s="51"/>
      <c r="Q31" s="160"/>
    </row>
    <row r="32" spans="1:17" ht="12" customHeight="1">
      <c r="A32" s="8"/>
      <c r="C32" s="45" t="s">
        <v>28</v>
      </c>
      <c r="D32" s="52"/>
      <c r="E32" s="134"/>
      <c r="F32" s="48"/>
      <c r="G32" s="49"/>
      <c r="H32" s="50"/>
      <c r="I32" s="51"/>
      <c r="J32" s="48"/>
      <c r="K32" s="48"/>
      <c r="L32" s="48"/>
      <c r="M32" s="51"/>
      <c r="N32" s="48"/>
      <c r="O32" s="51"/>
      <c r="Q32" s="160"/>
    </row>
    <row r="33" spans="1:17" ht="12" customHeight="1">
      <c r="A33" s="8"/>
      <c r="C33" s="277" t="s">
        <v>280</v>
      </c>
      <c r="D33" s="9"/>
      <c r="E33" s="130">
        <v>12</v>
      </c>
      <c r="F33" s="48"/>
      <c r="G33" s="224">
        <v>-8.4431284160202777E-2</v>
      </c>
      <c r="H33" s="225"/>
      <c r="I33" s="224">
        <v>9.2716716465903778E-2</v>
      </c>
      <c r="J33" s="226" t="s">
        <v>4</v>
      </c>
      <c r="K33" s="224">
        <v>-0.68923721536000504</v>
      </c>
      <c r="L33" s="226"/>
      <c r="M33" s="224">
        <v>-0.24294307665032455</v>
      </c>
      <c r="N33" s="225"/>
      <c r="O33" s="224">
        <v>-0.21043482808019348</v>
      </c>
      <c r="Q33" s="160"/>
    </row>
    <row r="34" spans="1:17" ht="12" customHeight="1">
      <c r="A34" s="8"/>
      <c r="C34" s="277" t="s">
        <v>281</v>
      </c>
      <c r="E34" s="130">
        <v>12</v>
      </c>
      <c r="G34" s="224">
        <v>-8.4330854236245589E-2</v>
      </c>
      <c r="H34" s="225"/>
      <c r="I34" s="224">
        <v>9.2716716465903778E-2</v>
      </c>
      <c r="J34" s="226"/>
      <c r="K34" s="224">
        <v>-0.68835349247684741</v>
      </c>
      <c r="L34" s="226"/>
      <c r="M34" s="224">
        <f>+M33</f>
        <v>-0.24294307665032455</v>
      </c>
      <c r="N34" s="225"/>
      <c r="O34" s="224">
        <f>+O33</f>
        <v>-0.21043482808019348</v>
      </c>
      <c r="Q34" s="160"/>
    </row>
    <row r="35" spans="1:17" ht="12" customHeight="1">
      <c r="A35" s="8"/>
      <c r="Q35" s="160"/>
    </row>
    <row r="36" spans="1:17" ht="12" customHeight="1">
      <c r="A36" s="8"/>
      <c r="Q36" s="160"/>
    </row>
    <row r="37" spans="1:17" ht="12" customHeight="1">
      <c r="Q37" s="160"/>
    </row>
    <row r="38" spans="1:17" ht="12" customHeight="1">
      <c r="G38" s="224"/>
      <c r="K38" s="224"/>
      <c r="Q38" s="160"/>
    </row>
    <row r="39" spans="1:17" ht="12" customHeight="1">
      <c r="Q39" s="160"/>
    </row>
    <row r="40" spans="1:17" ht="12" customHeight="1">
      <c r="C40" s="2"/>
      <c r="Q40" s="160"/>
    </row>
    <row r="41" spans="1:17">
      <c r="C41" s="2"/>
      <c r="Q41" s="160"/>
    </row>
    <row r="42" spans="1:17">
      <c r="C42" s="186"/>
      <c r="Q42" s="160"/>
    </row>
    <row r="43" spans="1:17">
      <c r="Q43" s="160"/>
    </row>
    <row r="44" spans="1:17">
      <c r="Q44" s="160"/>
    </row>
    <row r="45" spans="1:17">
      <c r="H45" s="31"/>
      <c r="Q45" s="160"/>
    </row>
    <row r="46" spans="1:17">
      <c r="H46" s="31"/>
      <c r="Q46" s="160"/>
    </row>
    <row r="47" spans="1:17">
      <c r="H47" s="31"/>
      <c r="Q47" s="160"/>
    </row>
    <row r="48" spans="1:17">
      <c r="H48" s="37"/>
      <c r="Q48" s="160"/>
    </row>
    <row r="49" spans="8:17">
      <c r="H49" s="31"/>
      <c r="Q49" s="160"/>
    </row>
    <row r="50" spans="8:17">
      <c r="H50" s="37"/>
      <c r="Q50" s="160"/>
    </row>
    <row r="51" spans="8:17">
      <c r="H51" s="37"/>
      <c r="Q51" s="160"/>
    </row>
    <row r="52" spans="8:17">
      <c r="H52" s="37"/>
      <c r="Q52" s="160"/>
    </row>
    <row r="53" spans="8:17">
      <c r="H53" s="37"/>
      <c r="Q53" s="160"/>
    </row>
    <row r="54" spans="8:17">
      <c r="H54" s="31"/>
      <c r="Q54" s="160"/>
    </row>
    <row r="55" spans="8:17">
      <c r="H55" s="31"/>
      <c r="Q55" s="160"/>
    </row>
    <row r="56" spans="8:17">
      <c r="H56" s="31"/>
      <c r="Q56" s="160"/>
    </row>
    <row r="57" spans="8:17">
      <c r="H57" s="31"/>
      <c r="Q57" s="160"/>
    </row>
    <row r="58" spans="8:17">
      <c r="H58" s="31"/>
      <c r="Q58" s="160"/>
    </row>
    <row r="59" spans="8:17">
      <c r="H59" s="31"/>
      <c r="Q59" s="160"/>
    </row>
    <row r="60" spans="8:17">
      <c r="H60" s="31"/>
      <c r="Q60" s="160"/>
    </row>
    <row r="61" spans="8:17">
      <c r="H61" s="42"/>
      <c r="Q61" s="160"/>
    </row>
    <row r="62" spans="8:17">
      <c r="H62" s="42"/>
      <c r="Q62" s="160"/>
    </row>
    <row r="63" spans="8:17">
      <c r="H63" s="37"/>
    </row>
    <row r="64" spans="8:17">
      <c r="H64" s="37"/>
    </row>
    <row r="65" spans="8:8">
      <c r="H65" s="37"/>
    </row>
    <row r="66" spans="8:8">
      <c r="H66" s="37"/>
    </row>
    <row r="67" spans="8:8">
      <c r="H67" s="42"/>
    </row>
  </sheetData>
  <mergeCells count="4">
    <mergeCell ref="G4:I4"/>
    <mergeCell ref="G5:I5"/>
    <mergeCell ref="C2:O2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61"/>
  <sheetViews>
    <sheetView showGridLines="0" zoomScaleNormal="100" workbookViewId="0">
      <selection activeCell="G22" sqref="G22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2" width="10.7109375" customWidth="1"/>
  </cols>
  <sheetData>
    <row r="1" spans="3:15" ht="12" customHeight="1">
      <c r="M1" s="160"/>
    </row>
    <row r="2" spans="3:15" ht="18.75" customHeight="1">
      <c r="C2" s="289" t="s">
        <v>123</v>
      </c>
      <c r="D2" s="289"/>
      <c r="E2" s="289"/>
      <c r="F2" s="289"/>
      <c r="G2" s="289"/>
      <c r="H2" s="289"/>
      <c r="I2" s="289"/>
      <c r="J2" s="289"/>
      <c r="K2" s="289"/>
      <c r="M2" s="160"/>
    </row>
    <row r="3" spans="3:15" ht="12" customHeight="1" thickBot="1">
      <c r="C3" s="17"/>
      <c r="D3" s="17"/>
      <c r="E3" s="17"/>
      <c r="F3" s="18"/>
      <c r="G3" s="19"/>
      <c r="H3" s="24"/>
      <c r="I3" s="23"/>
      <c r="J3" s="148"/>
      <c r="K3" s="145"/>
      <c r="M3" s="160"/>
    </row>
    <row r="4" spans="3:15" ht="12" customHeight="1">
      <c r="C4" s="23"/>
      <c r="D4" s="73"/>
      <c r="E4" s="23"/>
      <c r="F4" s="73"/>
      <c r="G4" s="74" t="s">
        <v>0</v>
      </c>
      <c r="H4" s="247"/>
      <c r="I4" s="74" t="s">
        <v>0</v>
      </c>
      <c r="J4" s="145"/>
      <c r="K4" s="74" t="s">
        <v>1</v>
      </c>
      <c r="M4" s="160"/>
    </row>
    <row r="5" spans="3:15" ht="12" customHeight="1">
      <c r="C5" s="255" t="s">
        <v>10</v>
      </c>
      <c r="D5" s="73"/>
      <c r="E5" s="254" t="s">
        <v>11</v>
      </c>
      <c r="F5" s="73"/>
      <c r="G5" s="248">
        <v>2020</v>
      </c>
      <c r="H5" s="26"/>
      <c r="I5" s="248">
        <v>2019</v>
      </c>
      <c r="J5" s="145"/>
      <c r="K5" s="250">
        <v>2019</v>
      </c>
      <c r="M5" s="160"/>
    </row>
    <row r="6" spans="3:15" ht="12" customHeight="1">
      <c r="C6" s="23"/>
      <c r="D6" s="73"/>
      <c r="E6" s="23"/>
      <c r="F6" s="73"/>
      <c r="G6" s="26"/>
      <c r="H6" s="77"/>
      <c r="I6" s="77"/>
      <c r="J6" s="145"/>
      <c r="K6" s="145"/>
      <c r="M6" s="160"/>
    </row>
    <row r="7" spans="3:15" ht="12" customHeight="1">
      <c r="C7" s="108" t="s">
        <v>38</v>
      </c>
      <c r="D7" s="135"/>
      <c r="E7" s="136"/>
      <c r="F7" s="75"/>
      <c r="G7" s="76"/>
      <c r="H7" s="79"/>
      <c r="I7" s="77"/>
      <c r="J7" s="145"/>
      <c r="K7" s="145"/>
      <c r="M7" s="160"/>
    </row>
    <row r="8" spans="3:15" ht="12" customHeight="1">
      <c r="C8" s="77" t="s">
        <v>39</v>
      </c>
      <c r="D8" s="79"/>
      <c r="E8" s="137">
        <v>11</v>
      </c>
      <c r="F8" s="78"/>
      <c r="G8" s="31">
        <v>193.7</v>
      </c>
      <c r="H8" s="146"/>
      <c r="I8" s="31">
        <v>36</v>
      </c>
      <c r="J8" s="145"/>
      <c r="K8" s="31">
        <v>40.6</v>
      </c>
      <c r="M8" s="160"/>
    </row>
    <row r="9" spans="3:15" ht="12" customHeight="1">
      <c r="C9" s="78" t="s">
        <v>40</v>
      </c>
      <c r="D9" s="79"/>
      <c r="E9" s="137">
        <v>11</v>
      </c>
      <c r="F9" s="78"/>
      <c r="G9" s="31">
        <v>15.9</v>
      </c>
      <c r="H9" s="146"/>
      <c r="I9" s="31">
        <v>3.2</v>
      </c>
      <c r="J9" s="149"/>
      <c r="K9" s="31">
        <v>4.2</v>
      </c>
      <c r="M9" s="160"/>
    </row>
    <row r="10" spans="3:15" ht="12" customHeight="1">
      <c r="C10" s="78" t="s">
        <v>261</v>
      </c>
      <c r="D10" s="79"/>
      <c r="E10" s="26"/>
      <c r="F10" s="78"/>
      <c r="G10" s="31">
        <v>29.5</v>
      </c>
      <c r="H10" s="146"/>
      <c r="I10" s="31">
        <v>102.6</v>
      </c>
      <c r="J10" s="149"/>
      <c r="K10" s="31">
        <v>191.1</v>
      </c>
      <c r="M10" s="161"/>
    </row>
    <row r="11" spans="3:15" ht="12" customHeight="1">
      <c r="C11" s="78" t="s">
        <v>41</v>
      </c>
      <c r="D11" s="79"/>
      <c r="E11" s="26"/>
      <c r="F11" s="78"/>
      <c r="G11" s="31">
        <v>42.1</v>
      </c>
      <c r="H11" s="146"/>
      <c r="I11" s="31">
        <v>54.4</v>
      </c>
      <c r="J11" s="149"/>
      <c r="K11" s="31">
        <v>118.5</v>
      </c>
      <c r="M11" s="160"/>
      <c r="O11" s="227"/>
    </row>
    <row r="12" spans="3:15" ht="12" customHeight="1">
      <c r="C12" s="79" t="s">
        <v>42</v>
      </c>
      <c r="D12" s="79"/>
      <c r="E12" s="26"/>
      <c r="F12" s="78"/>
      <c r="G12" s="31">
        <v>58.3</v>
      </c>
      <c r="H12" s="146"/>
      <c r="I12" s="31">
        <v>61.8</v>
      </c>
      <c r="J12" s="149"/>
      <c r="K12" s="31">
        <v>71.7</v>
      </c>
      <c r="M12" s="160"/>
      <c r="O12" s="227"/>
    </row>
    <row r="13" spans="3:15" ht="12" customHeight="1">
      <c r="C13" s="80" t="s">
        <v>217</v>
      </c>
      <c r="D13" s="77"/>
      <c r="E13" s="26"/>
      <c r="F13" s="73"/>
      <c r="G13" s="40">
        <f>SUM(G8:G12)</f>
        <v>339.5</v>
      </c>
      <c r="H13" s="146"/>
      <c r="I13" s="40">
        <v>258</v>
      </c>
      <c r="J13" s="149"/>
      <c r="K13" s="40">
        <v>426.09999999999997</v>
      </c>
      <c r="M13" s="160"/>
      <c r="O13" s="227"/>
    </row>
    <row r="14" spans="3:15" ht="12" customHeight="1">
      <c r="C14" s="77" t="s">
        <v>43</v>
      </c>
      <c r="D14" s="79"/>
      <c r="E14" s="26">
        <v>9</v>
      </c>
      <c r="F14" s="78"/>
      <c r="G14" s="31">
        <v>954.3</v>
      </c>
      <c r="H14" s="146"/>
      <c r="I14" s="31">
        <v>1160.2</v>
      </c>
      <c r="J14" s="149"/>
      <c r="K14" s="31">
        <v>1132.4000000000001</v>
      </c>
      <c r="M14" s="160"/>
    </row>
    <row r="15" spans="3:15" ht="12" customHeight="1">
      <c r="C15" s="77" t="s">
        <v>44</v>
      </c>
      <c r="D15" s="79"/>
      <c r="E15" s="26">
        <v>10</v>
      </c>
      <c r="F15" s="78"/>
      <c r="G15" s="31">
        <v>689.4</v>
      </c>
      <c r="H15" s="146"/>
      <c r="I15" s="31">
        <v>652.29999999999995</v>
      </c>
      <c r="J15" s="149"/>
      <c r="K15" s="31">
        <v>558.6</v>
      </c>
      <c r="M15" s="160"/>
    </row>
    <row r="16" spans="3:15" ht="12" customHeight="1">
      <c r="C16" s="77" t="s">
        <v>40</v>
      </c>
      <c r="D16" s="79"/>
      <c r="E16" s="137">
        <v>11</v>
      </c>
      <c r="F16" s="78"/>
      <c r="G16" s="31">
        <v>41.6</v>
      </c>
      <c r="H16" s="146"/>
      <c r="I16" s="31">
        <v>38.6</v>
      </c>
      <c r="J16" s="149"/>
      <c r="K16" s="31">
        <v>38.799999999999997</v>
      </c>
      <c r="M16" s="160"/>
    </row>
    <row r="17" spans="1:15" ht="12" customHeight="1">
      <c r="C17" s="77" t="s">
        <v>186</v>
      </c>
      <c r="D17" s="79"/>
      <c r="E17" s="26"/>
      <c r="F17" s="78"/>
      <c r="G17" s="31">
        <v>17.8</v>
      </c>
      <c r="H17" s="146"/>
      <c r="I17" s="31">
        <v>51.2</v>
      </c>
      <c r="J17" s="149"/>
      <c r="K17" s="31">
        <v>44.6</v>
      </c>
      <c r="M17" s="160"/>
      <c r="O17" s="227"/>
    </row>
    <row r="18" spans="1:15" ht="12" customHeight="1">
      <c r="C18" s="82" t="s">
        <v>45</v>
      </c>
      <c r="D18" s="79"/>
      <c r="E18" s="26"/>
      <c r="F18" s="78"/>
      <c r="G18" s="31">
        <v>95.2</v>
      </c>
      <c r="H18" s="146"/>
      <c r="I18" s="31">
        <v>102.1</v>
      </c>
      <c r="J18" s="149"/>
      <c r="K18" s="31">
        <v>101.2</v>
      </c>
      <c r="M18" s="160"/>
      <c r="O18" s="227"/>
    </row>
    <row r="19" spans="1:15" ht="12" customHeight="1">
      <c r="C19" s="80" t="s">
        <v>218</v>
      </c>
      <c r="D19" s="77"/>
      <c r="E19" s="26"/>
      <c r="F19" s="73"/>
      <c r="G19" s="40">
        <f>SUM(G14:G18)</f>
        <v>1798.2999999999997</v>
      </c>
      <c r="H19" s="146"/>
      <c r="I19" s="40">
        <v>2004.3999999999999</v>
      </c>
      <c r="J19" s="149"/>
      <c r="K19" s="40">
        <v>1875.6</v>
      </c>
      <c r="M19" s="160"/>
    </row>
    <row r="20" spans="1:15" ht="12" customHeight="1">
      <c r="C20" s="81"/>
      <c r="D20" s="77"/>
      <c r="E20" s="26"/>
      <c r="F20" s="73"/>
      <c r="G20" s="31"/>
      <c r="H20" s="146"/>
      <c r="I20" s="31"/>
      <c r="J20" s="149"/>
      <c r="K20" s="31"/>
      <c r="M20" s="160"/>
    </row>
    <row r="21" spans="1:15" ht="12" customHeight="1">
      <c r="C21" s="253" t="s">
        <v>80</v>
      </c>
      <c r="D21" s="138"/>
      <c r="E21" s="136"/>
      <c r="F21" s="83"/>
      <c r="G21" s="252">
        <f>+G19+G13</f>
        <v>2137.7999999999997</v>
      </c>
      <c r="H21" s="147"/>
      <c r="I21" s="252">
        <v>2262.3999999999996</v>
      </c>
      <c r="J21" s="149"/>
      <c r="K21" s="252">
        <v>2301.6999999999998</v>
      </c>
      <c r="M21" s="160"/>
    </row>
    <row r="22" spans="1:15" ht="12" customHeight="1">
      <c r="C22" s="77"/>
      <c r="D22" s="79"/>
      <c r="E22" s="26"/>
      <c r="F22" s="78"/>
      <c r="G22" s="84"/>
      <c r="H22" s="146"/>
      <c r="I22" s="84"/>
      <c r="J22" s="149"/>
      <c r="K22" s="84"/>
      <c r="M22" s="160"/>
    </row>
    <row r="23" spans="1:15" ht="12" customHeight="1">
      <c r="C23" s="109" t="s">
        <v>47</v>
      </c>
      <c r="D23" s="79"/>
      <c r="E23" s="139"/>
      <c r="F23" s="78"/>
      <c r="G23" s="37"/>
      <c r="H23" s="146"/>
      <c r="I23" s="37"/>
      <c r="J23" s="149"/>
      <c r="K23" s="37"/>
      <c r="M23" s="160"/>
    </row>
    <row r="24" spans="1:15" ht="12" customHeight="1">
      <c r="A24" s="8"/>
      <c r="C24" s="79" t="s">
        <v>224</v>
      </c>
      <c r="D24" s="79"/>
      <c r="E24" s="140">
        <v>11</v>
      </c>
      <c r="F24" s="78"/>
      <c r="G24" s="37">
        <v>1144.4000000000001</v>
      </c>
      <c r="H24" s="146"/>
      <c r="I24" s="37">
        <v>221.2</v>
      </c>
      <c r="J24" s="149"/>
      <c r="K24" s="37">
        <v>443.2</v>
      </c>
      <c r="M24" s="160"/>
    </row>
    <row r="25" spans="1:15" ht="12" customHeight="1">
      <c r="A25" s="8"/>
      <c r="C25" s="79" t="s">
        <v>194</v>
      </c>
      <c r="D25" s="79"/>
      <c r="E25" s="140">
        <v>11</v>
      </c>
      <c r="F25" s="78"/>
      <c r="G25" s="37">
        <v>36.799999999999997</v>
      </c>
      <c r="H25" s="146"/>
      <c r="I25" s="37">
        <v>48.9</v>
      </c>
      <c r="J25" s="149"/>
      <c r="K25" s="37">
        <v>46.1</v>
      </c>
      <c r="M25" s="160"/>
    </row>
    <row r="26" spans="1:15" ht="12" customHeight="1">
      <c r="A26" s="8"/>
      <c r="C26" s="78" t="s">
        <v>48</v>
      </c>
      <c r="D26" s="79"/>
      <c r="E26" s="139"/>
      <c r="F26" s="78"/>
      <c r="G26" s="37">
        <v>36.799999999999997</v>
      </c>
      <c r="H26" s="146"/>
      <c r="I26" s="37">
        <v>62</v>
      </c>
      <c r="J26" s="149"/>
      <c r="K26" s="37">
        <v>56.1</v>
      </c>
      <c r="M26" s="160"/>
    </row>
    <row r="27" spans="1:15" ht="12" customHeight="1">
      <c r="C27" s="78" t="s">
        <v>49</v>
      </c>
      <c r="D27" s="79"/>
      <c r="E27" s="139"/>
      <c r="F27" s="78"/>
      <c r="G27" s="37">
        <v>89.300000000000011</v>
      </c>
      <c r="H27" s="146"/>
      <c r="I27" s="37">
        <v>106.6</v>
      </c>
      <c r="J27" s="149"/>
      <c r="K27" s="37">
        <v>128.20000000000002</v>
      </c>
      <c r="M27" s="160"/>
    </row>
    <row r="28" spans="1:15" ht="12" customHeight="1">
      <c r="C28" s="79" t="s">
        <v>50</v>
      </c>
      <c r="D28" s="79"/>
      <c r="E28" s="139"/>
      <c r="F28" s="79"/>
      <c r="G28" s="37">
        <v>182.5</v>
      </c>
      <c r="H28" s="146"/>
      <c r="I28" s="37">
        <v>112.4</v>
      </c>
      <c r="J28" s="149"/>
      <c r="K28" s="37">
        <v>123.9</v>
      </c>
      <c r="M28" s="160"/>
      <c r="N28" s="227"/>
    </row>
    <row r="29" spans="1:15" ht="12" customHeight="1">
      <c r="C29" s="73" t="s">
        <v>51</v>
      </c>
      <c r="D29" s="77"/>
      <c r="E29" s="26"/>
      <c r="F29" s="73"/>
      <c r="G29" s="31">
        <v>13.4</v>
      </c>
      <c r="H29" s="146"/>
      <c r="I29" s="31">
        <v>18.5</v>
      </c>
      <c r="J29" s="149"/>
      <c r="K29" s="31">
        <v>24.6</v>
      </c>
      <c r="M29" s="160"/>
    </row>
    <row r="30" spans="1:15" ht="12" customHeight="1">
      <c r="C30" s="81" t="s">
        <v>219</v>
      </c>
      <c r="D30" s="79"/>
      <c r="E30" s="26"/>
      <c r="F30" s="78"/>
      <c r="G30" s="40">
        <f>SUM(G24:G29)</f>
        <v>1503.2</v>
      </c>
      <c r="H30" s="146"/>
      <c r="I30" s="40">
        <v>569.59999999999991</v>
      </c>
      <c r="J30" s="149"/>
      <c r="K30" s="40">
        <v>822.1</v>
      </c>
      <c r="M30" s="160"/>
    </row>
    <row r="31" spans="1:15" ht="12" customHeight="1">
      <c r="C31" s="79" t="s">
        <v>224</v>
      </c>
      <c r="D31" s="79"/>
      <c r="E31" s="137">
        <v>11</v>
      </c>
      <c r="F31" s="78"/>
      <c r="G31" s="37">
        <v>0</v>
      </c>
      <c r="H31" s="37"/>
      <c r="I31" s="37">
        <v>864.7</v>
      </c>
      <c r="J31" s="37"/>
      <c r="K31" s="37">
        <v>641.20000000000005</v>
      </c>
      <c r="M31" s="160"/>
    </row>
    <row r="32" spans="1:15" ht="12" customHeight="1">
      <c r="C32" s="79" t="s">
        <v>194</v>
      </c>
      <c r="E32" s="137">
        <v>11</v>
      </c>
      <c r="G32" s="37">
        <v>122.3</v>
      </c>
      <c r="H32" s="37"/>
      <c r="I32" s="37">
        <v>155.5</v>
      </c>
      <c r="J32" s="37"/>
      <c r="K32" s="37">
        <v>151</v>
      </c>
      <c r="M32" s="160"/>
    </row>
    <row r="33" spans="3:13" ht="12" customHeight="1">
      <c r="C33" s="79" t="s">
        <v>52</v>
      </c>
      <c r="D33" s="79"/>
      <c r="E33" s="26"/>
      <c r="F33" s="78"/>
      <c r="G33" s="37">
        <v>0.1</v>
      </c>
      <c r="H33" s="146"/>
      <c r="I33" s="37">
        <v>0.1</v>
      </c>
      <c r="J33" s="149"/>
      <c r="K33" s="37">
        <v>0.1</v>
      </c>
      <c r="M33" s="160"/>
    </row>
    <row r="34" spans="3:13" ht="12" customHeight="1">
      <c r="C34" s="78" t="s">
        <v>187</v>
      </c>
      <c r="D34" s="79"/>
      <c r="E34" s="26"/>
      <c r="F34" s="78"/>
      <c r="G34" s="37">
        <v>59.6</v>
      </c>
      <c r="H34" s="146"/>
      <c r="I34" s="37">
        <v>56.599999999999994</v>
      </c>
      <c r="J34" s="149"/>
      <c r="K34" s="37">
        <v>50.2</v>
      </c>
      <c r="M34" s="160"/>
    </row>
    <row r="35" spans="3:13" ht="12" customHeight="1">
      <c r="C35" s="80" t="s">
        <v>220</v>
      </c>
      <c r="D35" s="79"/>
      <c r="E35" s="26"/>
      <c r="F35" s="78"/>
      <c r="G35" s="40">
        <f>SUM(G31:G34)</f>
        <v>182</v>
      </c>
      <c r="H35" s="146"/>
      <c r="I35" s="40">
        <v>1076.9000000000001</v>
      </c>
      <c r="J35" s="149"/>
      <c r="K35" s="40">
        <v>842.50000000000011</v>
      </c>
      <c r="M35" s="160"/>
    </row>
    <row r="36" spans="3:13" ht="12" customHeight="1">
      <c r="C36" s="73"/>
      <c r="D36" s="79"/>
      <c r="E36" s="26"/>
      <c r="F36" s="78"/>
      <c r="G36" s="31"/>
      <c r="H36" s="146"/>
      <c r="I36" s="31"/>
      <c r="J36" s="149"/>
      <c r="K36" s="31"/>
      <c r="M36" s="160"/>
    </row>
    <row r="37" spans="3:13" ht="12" customHeight="1">
      <c r="C37" s="77" t="s">
        <v>53</v>
      </c>
      <c r="D37" s="79"/>
      <c r="E37" s="26"/>
      <c r="F37" s="78"/>
      <c r="J37" s="8"/>
      <c r="M37" s="160"/>
    </row>
    <row r="38" spans="3:13" ht="12" customHeight="1">
      <c r="C38" s="77" t="s">
        <v>279</v>
      </c>
      <c r="D38" s="79"/>
      <c r="E38" s="26"/>
      <c r="F38" s="78"/>
      <c r="G38" s="31">
        <f>+Equity!E23</f>
        <v>154.19999999999999</v>
      </c>
      <c r="H38" s="146"/>
      <c r="I38" s="31">
        <v>138.5</v>
      </c>
      <c r="J38" s="149"/>
      <c r="K38" s="31">
        <v>138.5</v>
      </c>
      <c r="M38" s="160"/>
    </row>
    <row r="39" spans="3:13" ht="12" customHeight="1">
      <c r="C39" s="82" t="s">
        <v>54</v>
      </c>
      <c r="D39" s="79"/>
      <c r="E39" s="26"/>
      <c r="F39" s="79"/>
      <c r="G39" s="32">
        <f>+Equity!G23</f>
        <v>927.8</v>
      </c>
      <c r="H39" s="146"/>
      <c r="I39" s="32">
        <v>851.7</v>
      </c>
      <c r="J39" s="149"/>
      <c r="K39" s="32">
        <v>852.5</v>
      </c>
      <c r="M39" s="160"/>
    </row>
    <row r="40" spans="3:13" ht="12" customHeight="1">
      <c r="C40" s="77" t="s">
        <v>55</v>
      </c>
      <c r="D40" s="79"/>
      <c r="E40" s="26"/>
      <c r="F40" s="79"/>
      <c r="G40" s="31">
        <f>SUM(G38:G39)</f>
        <v>1082</v>
      </c>
      <c r="H40" s="146"/>
      <c r="I40" s="31">
        <v>990.2</v>
      </c>
      <c r="J40" s="149"/>
      <c r="K40" s="31">
        <v>991</v>
      </c>
      <c r="M40" s="160"/>
    </row>
    <row r="41" spans="3:13" ht="12" customHeight="1">
      <c r="C41" s="77" t="s">
        <v>56</v>
      </c>
      <c r="D41" s="79"/>
      <c r="E41" s="26"/>
      <c r="F41" s="79"/>
      <c r="G41" s="31">
        <f>+Equity!I23</f>
        <v>-617.19999999999993</v>
      </c>
      <c r="H41" s="146"/>
      <c r="I41" s="31">
        <v>-366.14833603000011</v>
      </c>
      <c r="J41" s="149"/>
      <c r="K41" s="31">
        <v>-346.4671364200002</v>
      </c>
      <c r="M41" s="160"/>
    </row>
    <row r="42" spans="3:13" ht="12" customHeight="1">
      <c r="C42" s="77" t="s">
        <v>57</v>
      </c>
      <c r="D42" s="79"/>
      <c r="E42" s="26"/>
      <c r="F42" s="79"/>
      <c r="G42" s="31">
        <f>+Equity!K23</f>
        <v>-12.2</v>
      </c>
      <c r="H42" s="146"/>
      <c r="I42" s="31">
        <v>-8.2000000000000011</v>
      </c>
      <c r="J42" s="149"/>
      <c r="K42" s="31">
        <v>-7.4000000000000012</v>
      </c>
      <c r="M42" s="160"/>
    </row>
    <row r="43" spans="3:13" ht="12" customHeight="1">
      <c r="C43" s="81" t="s">
        <v>221</v>
      </c>
      <c r="D43" s="79"/>
      <c r="E43" s="137"/>
      <c r="F43" s="78"/>
      <c r="G43" s="40">
        <f>SUM(G40:G42)</f>
        <v>452.60000000000008</v>
      </c>
      <c r="H43" s="79"/>
      <c r="I43" s="40">
        <v>615.85166396999989</v>
      </c>
      <c r="J43" s="149"/>
      <c r="K43" s="40">
        <v>637.13286357999982</v>
      </c>
      <c r="M43" s="160"/>
    </row>
    <row r="44" spans="3:13" ht="12" customHeight="1">
      <c r="C44" s="253" t="s">
        <v>162</v>
      </c>
      <c r="D44" s="138"/>
      <c r="E44" s="136"/>
      <c r="F44" s="83"/>
      <c r="G44" s="252">
        <f>+G43+G35+G30</f>
        <v>2137.8000000000002</v>
      </c>
      <c r="H44" s="147"/>
      <c r="I44" s="252">
        <v>2262.3516639700001</v>
      </c>
      <c r="J44" s="149"/>
      <c r="K44" s="252">
        <v>2301.73286358</v>
      </c>
      <c r="M44" s="160"/>
    </row>
    <row r="45" spans="3:13" ht="12" customHeight="1">
      <c r="C45" s="145"/>
      <c r="D45" s="149"/>
      <c r="E45" s="149"/>
      <c r="F45" s="145"/>
      <c r="G45" s="145"/>
      <c r="H45" s="145"/>
      <c r="I45" s="145"/>
      <c r="J45" s="145"/>
      <c r="K45" s="145"/>
      <c r="M45" s="160"/>
    </row>
    <row r="46" spans="3:13" ht="12" customHeight="1">
      <c r="C46" s="145"/>
      <c r="D46" s="149"/>
      <c r="E46" s="149"/>
      <c r="F46" s="145"/>
      <c r="G46" s="208"/>
      <c r="H46" s="209"/>
      <c r="I46" s="208"/>
      <c r="J46" s="209"/>
      <c r="K46" s="208"/>
      <c r="M46" s="160"/>
    </row>
    <row r="47" spans="3:13" ht="12" customHeight="1">
      <c r="M47" s="160"/>
    </row>
    <row r="48" spans="3:13" ht="12" customHeight="1">
      <c r="M48" s="160"/>
    </row>
    <row r="49" spans="13:13" ht="12" customHeight="1">
      <c r="M49" s="160"/>
    </row>
    <row r="50" spans="13:13" ht="12" customHeight="1">
      <c r="M50" s="160"/>
    </row>
    <row r="51" spans="13:13" ht="12" customHeight="1">
      <c r="M51" s="160"/>
    </row>
    <row r="52" spans="13:13" ht="12" customHeight="1">
      <c r="M52" s="160"/>
    </row>
    <row r="53" spans="13:13">
      <c r="M53" s="160"/>
    </row>
    <row r="54" spans="13:13">
      <c r="M54" s="160"/>
    </row>
    <row r="55" spans="13:13">
      <c r="M55" s="160"/>
    </row>
    <row r="56" spans="13:13">
      <c r="M56" s="160"/>
    </row>
    <row r="57" spans="13:13">
      <c r="M57" s="160"/>
    </row>
    <row r="58" spans="13:13">
      <c r="M58" s="160"/>
    </row>
    <row r="59" spans="13:13">
      <c r="M59" s="160"/>
    </row>
    <row r="60" spans="13:13">
      <c r="M60" s="160"/>
    </row>
    <row r="61" spans="13:13">
      <c r="M61" s="160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P39"/>
  <sheetViews>
    <sheetView showGridLines="0" workbookViewId="0">
      <selection activeCell="C54" sqref="C54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6" max="16" width="12.7109375" bestFit="1" customWidth="1"/>
  </cols>
  <sheetData>
    <row r="1" spans="2:16" ht="12" customHeight="1"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160"/>
    </row>
    <row r="2" spans="2:16" ht="18.75" customHeight="1">
      <c r="C2" s="287" t="s">
        <v>61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O2" s="160"/>
    </row>
    <row r="3" spans="2:16" ht="12" customHeight="1" thickBot="1">
      <c r="C3" s="17"/>
      <c r="D3" s="17"/>
      <c r="E3" s="17"/>
      <c r="F3" s="18"/>
      <c r="G3" s="19"/>
      <c r="H3" s="19"/>
      <c r="I3" s="19"/>
      <c r="J3" s="87"/>
      <c r="K3" s="87"/>
      <c r="L3" s="72"/>
      <c r="M3" s="72"/>
      <c r="O3" s="160"/>
    </row>
    <row r="4" spans="2:16" ht="12" customHeight="1">
      <c r="C4" s="71"/>
      <c r="D4" s="71"/>
      <c r="E4" s="101"/>
      <c r="F4" s="101"/>
      <c r="G4" s="101"/>
      <c r="H4" s="101"/>
      <c r="I4" s="101"/>
      <c r="J4" s="101"/>
      <c r="K4" s="101"/>
      <c r="L4" s="101"/>
      <c r="M4" s="101"/>
      <c r="O4" s="160"/>
    </row>
    <row r="5" spans="2:16" ht="12" customHeight="1">
      <c r="C5" s="71"/>
      <c r="D5" s="71"/>
      <c r="E5" s="101"/>
      <c r="F5" s="101"/>
      <c r="G5" s="101"/>
      <c r="H5" s="101"/>
      <c r="I5" s="101"/>
      <c r="J5" s="101"/>
      <c r="K5" s="101"/>
      <c r="L5" s="101"/>
      <c r="M5" s="101"/>
      <c r="O5" s="160"/>
    </row>
    <row r="6" spans="2:16" ht="12" customHeight="1">
      <c r="C6" s="91" t="s">
        <v>294</v>
      </c>
      <c r="D6" s="90"/>
      <c r="E6" s="106"/>
      <c r="F6" s="106"/>
      <c r="G6" s="106"/>
      <c r="H6" s="106"/>
      <c r="I6" s="106"/>
      <c r="J6" s="106"/>
      <c r="K6" s="106"/>
      <c r="L6" s="106"/>
      <c r="M6" s="106"/>
      <c r="O6" s="160"/>
    </row>
    <row r="7" spans="2:16" ht="12" customHeight="1">
      <c r="C7" s="92" t="s">
        <v>4</v>
      </c>
      <c r="D7" s="219"/>
      <c r="E7" s="290" t="s">
        <v>62</v>
      </c>
      <c r="F7" s="290"/>
      <c r="G7" s="290"/>
      <c r="H7" s="290"/>
      <c r="I7" s="290"/>
      <c r="J7" s="290"/>
      <c r="K7" s="290"/>
      <c r="L7" s="88"/>
      <c r="M7" s="88"/>
      <c r="O7" s="160"/>
    </row>
    <row r="8" spans="2:16" ht="12" customHeight="1">
      <c r="C8" s="93"/>
      <c r="D8" s="220"/>
      <c r="E8" s="94" t="s">
        <v>63</v>
      </c>
      <c r="F8" s="95"/>
      <c r="G8" s="94" t="s">
        <v>64</v>
      </c>
      <c r="H8" s="20"/>
      <c r="I8" s="94"/>
      <c r="J8" s="94" t="s">
        <v>4</v>
      </c>
      <c r="K8" s="95" t="s">
        <v>65</v>
      </c>
      <c r="L8" s="95"/>
      <c r="M8" s="95"/>
      <c r="O8" s="160"/>
    </row>
    <row r="9" spans="2:16" ht="12" customHeight="1">
      <c r="C9" s="93"/>
      <c r="D9" s="220"/>
      <c r="E9" s="96" t="s">
        <v>66</v>
      </c>
      <c r="F9" s="95"/>
      <c r="G9" s="94" t="s">
        <v>67</v>
      </c>
      <c r="H9" s="20"/>
      <c r="I9" s="94" t="s">
        <v>68</v>
      </c>
      <c r="J9" s="94" t="s">
        <v>4</v>
      </c>
      <c r="K9" s="95" t="s">
        <v>69</v>
      </c>
      <c r="L9" s="95"/>
      <c r="M9" s="95" t="s">
        <v>70</v>
      </c>
      <c r="O9" s="160"/>
    </row>
    <row r="10" spans="2:16" ht="12" customHeight="1">
      <c r="C10" s="89" t="s">
        <v>71</v>
      </c>
      <c r="D10" s="221"/>
      <c r="E10" s="97" t="s">
        <v>72</v>
      </c>
      <c r="F10" s="99"/>
      <c r="G10" s="97" t="s">
        <v>66</v>
      </c>
      <c r="H10" s="99"/>
      <c r="I10" s="22" t="s">
        <v>73</v>
      </c>
      <c r="J10" s="98" t="s">
        <v>4</v>
      </c>
      <c r="K10" s="97" t="s">
        <v>74</v>
      </c>
      <c r="L10" s="99"/>
      <c r="M10" s="97" t="s">
        <v>75</v>
      </c>
      <c r="O10" s="160"/>
      <c r="P10" s="214"/>
    </row>
    <row r="11" spans="2:16" ht="12" customHeight="1">
      <c r="C11" s="71" t="s">
        <v>295</v>
      </c>
      <c r="D11" s="71"/>
      <c r="E11" s="102">
        <v>138.5</v>
      </c>
      <c r="F11" s="101">
        <v>0</v>
      </c>
      <c r="G11" s="102">
        <v>850.1</v>
      </c>
      <c r="H11" s="102">
        <v>0</v>
      </c>
      <c r="I11" s="102">
        <v>-257.2</v>
      </c>
      <c r="J11" s="102">
        <v>0</v>
      </c>
      <c r="K11" s="102">
        <v>-9.6</v>
      </c>
      <c r="L11" s="101"/>
      <c r="M11" s="101">
        <v>721.8</v>
      </c>
      <c r="O11" s="160"/>
      <c r="P11" s="214"/>
    </row>
    <row r="12" spans="2:16" ht="12" customHeight="1">
      <c r="C12" s="67" t="s">
        <v>76</v>
      </c>
      <c r="D12" s="11"/>
      <c r="E12" s="104">
        <v>0</v>
      </c>
      <c r="F12" s="104"/>
      <c r="G12" s="104">
        <v>0</v>
      </c>
      <c r="H12" s="104"/>
      <c r="I12" s="104">
        <f>ROUND(+'IS and OCI'!O24,1)</f>
        <v>-71.7</v>
      </c>
      <c r="J12" s="104"/>
      <c r="K12" s="104">
        <v>0</v>
      </c>
      <c r="L12" s="104"/>
      <c r="M12" s="104">
        <f>SUM(E12:K12)</f>
        <v>-71.7</v>
      </c>
      <c r="O12" s="160"/>
    </row>
    <row r="13" spans="2:16" ht="12" customHeight="1">
      <c r="C13" s="67" t="s">
        <v>77</v>
      </c>
      <c r="D13" s="11"/>
      <c r="E13" s="104">
        <v>0</v>
      </c>
      <c r="F13" s="104"/>
      <c r="G13" s="104">
        <v>0</v>
      </c>
      <c r="H13" s="104"/>
      <c r="I13" s="104">
        <f>+'IS and OCI'!O27</f>
        <v>-8.1</v>
      </c>
      <c r="J13" s="104"/>
      <c r="K13" s="104">
        <f>+'IS and OCI'!O28</f>
        <v>2.2000000000000002</v>
      </c>
      <c r="L13" s="104"/>
      <c r="M13" s="104">
        <f>SUM(E13:K13)</f>
        <v>-5.8999999999999995</v>
      </c>
      <c r="O13" s="160"/>
    </row>
    <row r="14" spans="2:16" ht="12" customHeight="1">
      <c r="C14" s="59" t="s">
        <v>78</v>
      </c>
      <c r="D14" s="11"/>
      <c r="E14" s="104">
        <v>0</v>
      </c>
      <c r="F14" s="104"/>
      <c r="G14" s="104">
        <v>3.4</v>
      </c>
      <c r="H14" s="104" t="s">
        <v>4</v>
      </c>
      <c r="I14" s="104">
        <v>0</v>
      </c>
      <c r="J14" s="104"/>
      <c r="K14" s="104">
        <v>0</v>
      </c>
      <c r="L14" s="104"/>
      <c r="M14" s="104">
        <f>SUM(E14:K14)</f>
        <v>3.4</v>
      </c>
      <c r="O14" s="160"/>
    </row>
    <row r="15" spans="2:16" ht="12" customHeight="1">
      <c r="C15" s="59" t="s">
        <v>79</v>
      </c>
      <c r="D15" s="11"/>
      <c r="E15" s="104">
        <v>0</v>
      </c>
      <c r="F15" s="104"/>
      <c r="G15" s="104">
        <v>-1</v>
      </c>
      <c r="H15" s="104"/>
      <c r="I15" s="104">
        <v>0</v>
      </c>
      <c r="J15" s="104"/>
      <c r="K15" s="104">
        <v>0</v>
      </c>
      <c r="L15" s="104"/>
      <c r="M15" s="104">
        <f>SUM(E15:K15)</f>
        <v>-1</v>
      </c>
      <c r="O15" s="160"/>
      <c r="P15" s="214"/>
    </row>
    <row r="16" spans="2:16" ht="12" customHeight="1">
      <c r="B16" s="8"/>
      <c r="C16" s="59" t="s">
        <v>252</v>
      </c>
      <c r="D16" s="11"/>
      <c r="E16" s="104">
        <v>0</v>
      </c>
      <c r="F16" s="104"/>
      <c r="G16" s="104">
        <v>0</v>
      </c>
      <c r="H16" s="223"/>
      <c r="I16" s="104">
        <v>-9.5</v>
      </c>
      <c r="J16" s="223"/>
      <c r="K16" s="104">
        <v>0</v>
      </c>
      <c r="L16" s="100"/>
      <c r="M16" s="104">
        <f>SUM(E16:K16)</f>
        <v>-9.5</v>
      </c>
      <c r="O16" s="160"/>
    </row>
    <row r="17" spans="3:15" ht="12" customHeight="1">
      <c r="C17" s="62" t="s">
        <v>251</v>
      </c>
      <c r="D17" s="71"/>
      <c r="E17" s="105">
        <f>SUM(E11:E16)</f>
        <v>138.5</v>
      </c>
      <c r="F17" s="105"/>
      <c r="G17" s="105">
        <f>SUM(G11:G16)</f>
        <v>852.5</v>
      </c>
      <c r="H17" s="105"/>
      <c r="I17" s="105">
        <f>SUM(I11:I16)</f>
        <v>-346.5</v>
      </c>
      <c r="J17" s="105"/>
      <c r="K17" s="105">
        <f>SUM(K11:K16)</f>
        <v>-7.3999999999999995</v>
      </c>
      <c r="L17" s="105"/>
      <c r="M17" s="105">
        <f>SUM(M11:M16)</f>
        <v>637.09999999999991</v>
      </c>
      <c r="O17" s="160"/>
    </row>
    <row r="18" spans="3:15" ht="12" customHeight="1">
      <c r="C18" s="67" t="s">
        <v>76</v>
      </c>
      <c r="D18" s="222"/>
      <c r="E18" s="104">
        <v>0</v>
      </c>
      <c r="F18" s="104"/>
      <c r="G18" s="104">
        <v>0</v>
      </c>
      <c r="H18" s="104"/>
      <c r="I18" s="104">
        <f>ROUND(+'IS and OCI'!K24,1)</f>
        <v>-261.3</v>
      </c>
      <c r="J18" s="104"/>
      <c r="K18" s="104">
        <v>0</v>
      </c>
      <c r="L18" s="104"/>
      <c r="M18" s="104">
        <f>SUM(E18:K18)</f>
        <v>-261.3</v>
      </c>
      <c r="O18" s="160"/>
    </row>
    <row r="19" spans="3:15" ht="12" customHeight="1">
      <c r="C19" s="67" t="s">
        <v>77</v>
      </c>
      <c r="D19" s="222"/>
      <c r="E19" s="104">
        <v>0</v>
      </c>
      <c r="F19" s="104"/>
      <c r="G19" s="104">
        <v>0</v>
      </c>
      <c r="H19" s="104"/>
      <c r="I19" s="104">
        <f>+'IS and OCI'!K27</f>
        <v>-9.4</v>
      </c>
      <c r="J19" s="104"/>
      <c r="K19" s="104">
        <f>+'IS and OCI'!K28</f>
        <v>-4.8</v>
      </c>
      <c r="L19" s="104"/>
      <c r="M19" s="104">
        <f>SUM(E19:K19)</f>
        <v>-14.2</v>
      </c>
      <c r="O19" s="160"/>
    </row>
    <row r="20" spans="3:15" ht="12" customHeight="1">
      <c r="C20" s="67" t="s">
        <v>259</v>
      </c>
      <c r="D20" s="222"/>
      <c r="E20" s="104">
        <v>15.7</v>
      </c>
      <c r="F20" s="104"/>
      <c r="G20" s="104">
        <v>73.7</v>
      </c>
      <c r="H20" s="104"/>
      <c r="I20" s="196">
        <v>0</v>
      </c>
      <c r="J20" s="104"/>
      <c r="K20" s="104">
        <v>0</v>
      </c>
      <c r="L20" s="104"/>
      <c r="M20" s="104">
        <f>SUM(E20:K20)</f>
        <v>89.4</v>
      </c>
      <c r="O20" s="160"/>
    </row>
    <row r="21" spans="3:15" ht="14.25" customHeight="1">
      <c r="C21" s="59" t="s">
        <v>78</v>
      </c>
      <c r="D21" s="222"/>
      <c r="E21" s="104">
        <v>0</v>
      </c>
      <c r="F21" s="104"/>
      <c r="G21" s="104">
        <v>1.8</v>
      </c>
      <c r="H21" s="104"/>
      <c r="I21" s="196">
        <v>0</v>
      </c>
      <c r="J21" s="104"/>
      <c r="K21" s="104">
        <v>0</v>
      </c>
      <c r="L21" s="104"/>
      <c r="M21" s="104">
        <f t="shared" ref="M21:M22" si="0">SUM(E21:K21)</f>
        <v>1.8</v>
      </c>
      <c r="O21" s="160"/>
    </row>
    <row r="22" spans="3:15" ht="14.25" customHeight="1">
      <c r="C22" s="59" t="s">
        <v>79</v>
      </c>
      <c r="D22" s="222"/>
      <c r="E22" s="104">
        <v>0</v>
      </c>
      <c r="F22" s="104"/>
      <c r="G22" s="104">
        <v>-0.2</v>
      </c>
      <c r="H22" s="104"/>
      <c r="I22" s="196">
        <v>0</v>
      </c>
      <c r="J22" s="104"/>
      <c r="K22" s="104">
        <v>0</v>
      </c>
      <c r="L22" s="104"/>
      <c r="M22" s="104">
        <f t="shared" si="0"/>
        <v>-0.2</v>
      </c>
      <c r="O22" s="160"/>
    </row>
    <row r="23" spans="3:15" ht="12" customHeight="1">
      <c r="C23" s="62" t="s">
        <v>296</v>
      </c>
      <c r="D23" s="11"/>
      <c r="E23" s="105">
        <f>SUM(E17:E22)</f>
        <v>154.19999999999999</v>
      </c>
      <c r="F23" s="105"/>
      <c r="G23" s="105">
        <f>SUM(G17:G22)</f>
        <v>927.8</v>
      </c>
      <c r="H23" s="105"/>
      <c r="I23" s="105">
        <f>SUM(I17:I22)</f>
        <v>-617.19999999999993</v>
      </c>
      <c r="J23" s="105"/>
      <c r="K23" s="105">
        <f>SUM(K17:K22)</f>
        <v>-12.2</v>
      </c>
      <c r="L23" s="105"/>
      <c r="M23" s="105">
        <f>SUM(M17:M22)</f>
        <v>452.59999999999991</v>
      </c>
      <c r="O23" s="160"/>
    </row>
    <row r="24" spans="3:15" ht="12" customHeight="1">
      <c r="C24" s="59"/>
      <c r="D24" s="11"/>
      <c r="F24" s="11"/>
      <c r="H24" s="11"/>
      <c r="J24" s="11"/>
      <c r="O24" s="160"/>
    </row>
    <row r="25" spans="3:15" ht="12" customHeight="1">
      <c r="D25" s="11"/>
      <c r="J25" s="11"/>
      <c r="O25" s="160"/>
    </row>
    <row r="26" spans="3:15" ht="12" customHeight="1">
      <c r="C26" s="91" t="s">
        <v>297</v>
      </c>
      <c r="D26" s="90"/>
      <c r="E26" s="90"/>
      <c r="F26" s="106"/>
      <c r="G26" s="106"/>
      <c r="H26" s="106"/>
      <c r="I26" s="106"/>
      <c r="J26" s="106"/>
      <c r="K26" s="106"/>
      <c r="L26" s="106"/>
      <c r="M26" s="106"/>
      <c r="N26" s="106"/>
      <c r="O26" s="160"/>
    </row>
    <row r="27" spans="3:15" ht="12" customHeight="1">
      <c r="C27" s="92" t="s">
        <v>4</v>
      </c>
      <c r="D27" s="219"/>
      <c r="E27" s="290" t="s">
        <v>62</v>
      </c>
      <c r="F27" s="290"/>
      <c r="G27" s="290"/>
      <c r="H27" s="290"/>
      <c r="I27" s="290"/>
      <c r="J27" s="290"/>
      <c r="K27" s="290"/>
      <c r="L27" s="88"/>
      <c r="M27" s="88"/>
      <c r="O27" s="160"/>
    </row>
    <row r="28" spans="3:15" ht="12" customHeight="1">
      <c r="C28" s="93"/>
      <c r="D28" s="220"/>
      <c r="E28" s="94" t="s">
        <v>63</v>
      </c>
      <c r="F28" s="95"/>
      <c r="G28" s="94" t="s">
        <v>64</v>
      </c>
      <c r="H28" s="185"/>
      <c r="I28" s="94"/>
      <c r="J28" s="94" t="s">
        <v>4</v>
      </c>
      <c r="K28" s="95" t="s">
        <v>65</v>
      </c>
      <c r="L28" s="95"/>
      <c r="M28" s="95"/>
      <c r="O28" s="160"/>
    </row>
    <row r="29" spans="3:15" ht="12" customHeight="1">
      <c r="C29" s="93"/>
      <c r="D29" s="220"/>
      <c r="E29" s="96" t="s">
        <v>66</v>
      </c>
      <c r="F29" s="95"/>
      <c r="G29" s="94" t="s">
        <v>67</v>
      </c>
      <c r="H29" s="185"/>
      <c r="I29" s="94" t="s">
        <v>68</v>
      </c>
      <c r="J29" s="94" t="s">
        <v>4</v>
      </c>
      <c r="K29" s="95" t="s">
        <v>69</v>
      </c>
      <c r="L29" s="95"/>
      <c r="M29" s="95" t="s">
        <v>70</v>
      </c>
      <c r="O29" s="160"/>
    </row>
    <row r="30" spans="3:15" ht="12" customHeight="1">
      <c r="C30" s="89" t="s">
        <v>71</v>
      </c>
      <c r="D30" s="221"/>
      <c r="E30" s="97" t="s">
        <v>72</v>
      </c>
      <c r="F30" s="99"/>
      <c r="G30" s="97" t="s">
        <v>66</v>
      </c>
      <c r="H30" s="99"/>
      <c r="I30" s="22" t="s">
        <v>73</v>
      </c>
      <c r="J30" s="98" t="s">
        <v>4</v>
      </c>
      <c r="K30" s="97" t="s">
        <v>74</v>
      </c>
      <c r="L30" s="99"/>
      <c r="M30" s="97" t="s">
        <v>75</v>
      </c>
      <c r="O30" s="160"/>
    </row>
    <row r="31" spans="3:15" ht="12" customHeight="1">
      <c r="C31" s="71" t="str">
        <f>+C11</f>
        <v>Balance as of January 1, 2019</v>
      </c>
      <c r="D31" s="71"/>
      <c r="E31" s="102">
        <f>+E11</f>
        <v>138.5</v>
      </c>
      <c r="F31" s="102">
        <v>0</v>
      </c>
      <c r="G31" s="102">
        <f>+G11</f>
        <v>850.1</v>
      </c>
      <c r="H31" s="102">
        <v>0</v>
      </c>
      <c r="I31" s="102">
        <f>+I11</f>
        <v>-257.2</v>
      </c>
      <c r="J31" s="102">
        <v>0</v>
      </c>
      <c r="K31" s="102">
        <f>+K11</f>
        <v>-9.6</v>
      </c>
      <c r="L31" s="101"/>
      <c r="M31" s="101">
        <f>SUM(E31:L31)</f>
        <v>721.80000000000007</v>
      </c>
      <c r="O31" s="160"/>
    </row>
    <row r="32" spans="3:15" ht="12" customHeight="1">
      <c r="C32" s="67" t="s">
        <v>76</v>
      </c>
      <c r="D32" s="11"/>
      <c r="E32" s="104">
        <v>0</v>
      </c>
      <c r="F32" s="104"/>
      <c r="G32" s="104">
        <v>0</v>
      </c>
      <c r="H32" s="104"/>
      <c r="I32" s="104">
        <f>+'IS and OCI'!M24</f>
        <v>-82.648336029999882</v>
      </c>
      <c r="J32" s="104"/>
      <c r="K32" s="104">
        <v>0</v>
      </c>
      <c r="L32" s="104"/>
      <c r="M32" s="104">
        <f t="shared" ref="M32:M36" si="1">SUM(E32:L32)</f>
        <v>-82.648336029999882</v>
      </c>
      <c r="O32" s="160"/>
    </row>
    <row r="33" spans="3:15" ht="12" customHeight="1">
      <c r="C33" s="67" t="s">
        <v>77</v>
      </c>
      <c r="D33" s="11"/>
      <c r="E33" s="104">
        <v>0</v>
      </c>
      <c r="F33" s="104"/>
      <c r="G33" s="104">
        <v>0</v>
      </c>
      <c r="H33" s="104"/>
      <c r="I33" s="104">
        <f>+'IS and OCI'!M27</f>
        <v>-16.8</v>
      </c>
      <c r="J33" s="104"/>
      <c r="K33" s="104">
        <f>+'IS and OCI'!M28</f>
        <v>1.4</v>
      </c>
      <c r="L33" s="104"/>
      <c r="M33" s="104">
        <f t="shared" si="1"/>
        <v>-15.4</v>
      </c>
      <c r="O33" s="160"/>
    </row>
    <row r="34" spans="3:15" ht="12" customHeight="1">
      <c r="C34" s="59" t="s">
        <v>78</v>
      </c>
      <c r="D34" s="11"/>
      <c r="E34" s="104">
        <v>0</v>
      </c>
      <c r="F34" s="104"/>
      <c r="G34" s="104">
        <v>2.6</v>
      </c>
      <c r="H34" s="104" t="s">
        <v>4</v>
      </c>
      <c r="I34" s="104">
        <v>0</v>
      </c>
      <c r="J34" s="104"/>
      <c r="K34" s="104">
        <v>0</v>
      </c>
      <c r="L34" s="104"/>
      <c r="M34" s="104">
        <f t="shared" si="1"/>
        <v>2.6</v>
      </c>
      <c r="O34" s="160"/>
    </row>
    <row r="35" spans="3:15" ht="12" customHeight="1">
      <c r="C35" s="59" t="s">
        <v>79</v>
      </c>
      <c r="D35" s="11"/>
      <c r="E35" s="104">
        <v>0</v>
      </c>
      <c r="F35" s="104"/>
      <c r="G35" s="104">
        <v>-1</v>
      </c>
      <c r="H35" s="104"/>
      <c r="I35" s="104">
        <v>0</v>
      </c>
      <c r="J35" s="104"/>
      <c r="K35" s="104">
        <v>0</v>
      </c>
      <c r="L35" s="104"/>
      <c r="M35" s="104">
        <f t="shared" si="1"/>
        <v>-1</v>
      </c>
      <c r="O35" s="160"/>
    </row>
    <row r="36" spans="3:15" ht="12" customHeight="1">
      <c r="C36" s="59" t="s">
        <v>252</v>
      </c>
      <c r="D36" s="11"/>
      <c r="E36" s="104">
        <v>0</v>
      </c>
      <c r="F36" s="104"/>
      <c r="G36" s="104">
        <v>0</v>
      </c>
      <c r="H36" s="223"/>
      <c r="I36" s="104">
        <v>-9.4999996300001612</v>
      </c>
      <c r="J36" s="223"/>
      <c r="K36" s="104">
        <v>0</v>
      </c>
      <c r="L36" s="100"/>
      <c r="M36" s="104">
        <f t="shared" si="1"/>
        <v>-9.4999996300001612</v>
      </c>
      <c r="O36" s="160"/>
    </row>
    <row r="37" spans="3:15" ht="12" customHeight="1">
      <c r="C37" s="62" t="s">
        <v>248</v>
      </c>
      <c r="D37" s="71"/>
      <c r="E37" s="105">
        <f>SUM(E31:E36)</f>
        <v>138.5</v>
      </c>
      <c r="F37" s="105"/>
      <c r="G37" s="105">
        <f>SUM(G31:G36)</f>
        <v>851.7</v>
      </c>
      <c r="H37" s="105"/>
      <c r="I37" s="105">
        <f>SUM(I31:I36)</f>
        <v>-366.14833566000004</v>
      </c>
      <c r="J37" s="105"/>
      <c r="K37" s="105">
        <f>SUM(K31:K36)</f>
        <v>-8.1999999999999993</v>
      </c>
      <c r="L37" s="105"/>
      <c r="M37" s="105">
        <f>SUM(M31:M36)</f>
        <v>615.85166434000007</v>
      </c>
      <c r="O37" s="160"/>
    </row>
    <row r="38" spans="3:15" ht="12" customHeight="1">
      <c r="D38" s="11"/>
      <c r="F38" s="11"/>
      <c r="H38" s="11"/>
      <c r="J38" s="11"/>
      <c r="O38" s="160"/>
    </row>
    <row r="39" spans="3:15" ht="12" customHeight="1">
      <c r="D39" s="11"/>
      <c r="F39" s="11"/>
      <c r="O39" s="160"/>
    </row>
  </sheetData>
  <mergeCells count="3">
    <mergeCell ref="C2:M2"/>
    <mergeCell ref="E7:K7"/>
    <mergeCell ref="E27:K27"/>
  </mergeCells>
  <pageMargins left="0.7" right="0.7" top="0.75" bottom="0.75" header="0.3" footer="0.3"/>
  <pageSetup paperSize="9" orientation="portrait" r:id="rId1"/>
  <ignoredErrors>
    <ignoredError sqref="M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61"/>
  <sheetViews>
    <sheetView showGridLines="0" zoomScaleNormal="100" workbookViewId="0">
      <selection activeCell="A2" sqref="A1:XFD2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8" max="19" width="9.28515625" bestFit="1" customWidth="1"/>
  </cols>
  <sheetData>
    <row r="1" spans="1:26" s="8" customFormat="1" ht="12" customHeight="1">
      <c r="A1" s="168"/>
      <c r="O1" s="169"/>
    </row>
    <row r="2" spans="1:26" s="8" customFormat="1" ht="18.75" customHeight="1">
      <c r="A2" s="168"/>
      <c r="C2" s="287" t="s">
        <v>180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O2" s="169"/>
    </row>
    <row r="3" spans="1:26" ht="12" customHeight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 s="160"/>
    </row>
    <row r="4" spans="1:26" ht="12" customHeight="1">
      <c r="C4" s="20"/>
      <c r="D4" s="20"/>
      <c r="E4" s="291" t="s">
        <v>9</v>
      </c>
      <c r="F4" s="291"/>
      <c r="G4" s="291"/>
      <c r="H4" s="20"/>
      <c r="I4" s="20"/>
      <c r="J4" s="20" t="s">
        <v>5</v>
      </c>
      <c r="K4" s="20"/>
      <c r="L4" s="20"/>
      <c r="M4" s="4" t="s">
        <v>125</v>
      </c>
      <c r="O4" s="160"/>
    </row>
    <row r="5" spans="1:26" ht="12" customHeight="1">
      <c r="C5" s="20"/>
      <c r="D5" s="21"/>
      <c r="E5" s="286" t="s">
        <v>0</v>
      </c>
      <c r="F5" s="286"/>
      <c r="G5" s="286"/>
      <c r="H5" s="21"/>
      <c r="I5" s="22"/>
      <c r="J5" s="22" t="s">
        <v>0</v>
      </c>
      <c r="K5" s="22"/>
      <c r="L5" s="20"/>
      <c r="M5" s="58" t="s">
        <v>1</v>
      </c>
      <c r="O5" s="160"/>
      <c r="P5" s="241"/>
    </row>
    <row r="6" spans="1:26" ht="12" customHeight="1">
      <c r="B6" s="8"/>
      <c r="C6" s="249" t="s">
        <v>10</v>
      </c>
      <c r="D6" s="23"/>
      <c r="E6" s="250">
        <v>2020</v>
      </c>
      <c r="F6" s="250"/>
      <c r="G6" s="250">
        <v>2019</v>
      </c>
      <c r="H6" s="26"/>
      <c r="I6" s="250">
        <v>2020</v>
      </c>
      <c r="J6" s="250"/>
      <c r="K6" s="250">
        <v>2019</v>
      </c>
      <c r="L6" s="26"/>
      <c r="M6" s="248">
        <v>2019</v>
      </c>
      <c r="O6" s="160"/>
    </row>
    <row r="7" spans="1:26" ht="12" customHeight="1">
      <c r="B7" s="8"/>
      <c r="C7" s="164" t="s">
        <v>273</v>
      </c>
      <c r="E7" s="104">
        <f>'IS and OCI'!G22</f>
        <v>-28.608921810645175</v>
      </c>
      <c r="F7" s="104"/>
      <c r="G7" s="104">
        <v>37.437323340000013</v>
      </c>
      <c r="H7" s="104"/>
      <c r="I7" s="104">
        <v>-253.66585253720436</v>
      </c>
      <c r="J7" s="104"/>
      <c r="K7" s="104">
        <v>-66.348336029999885</v>
      </c>
      <c r="L7" s="104"/>
      <c r="M7" s="104">
        <v>-37.567136419999954</v>
      </c>
      <c r="O7" s="167"/>
      <c r="T7" s="218"/>
      <c r="X7" s="227"/>
      <c r="Z7" s="218"/>
    </row>
    <row r="8" spans="1:26" ht="12" customHeight="1">
      <c r="B8" s="8"/>
      <c r="C8" s="165" t="s">
        <v>239</v>
      </c>
      <c r="E8" s="104">
        <f>-'IS and OCI'!G13-'IS and OCI'!G14-'IS and OCI'!G15</f>
        <v>61.8</v>
      </c>
      <c r="F8" s="104"/>
      <c r="G8" s="104">
        <v>150.79999999999998</v>
      </c>
      <c r="H8" s="104"/>
      <c r="I8" s="104">
        <v>284.7</v>
      </c>
      <c r="J8" s="104"/>
      <c r="K8" s="104">
        <v>368.2</v>
      </c>
      <c r="L8" s="104"/>
      <c r="M8" s="104">
        <v>553.19999999999993</v>
      </c>
      <c r="O8" s="167"/>
      <c r="T8" s="218"/>
      <c r="X8" s="227"/>
      <c r="Z8" s="218"/>
    </row>
    <row r="9" spans="1:26" ht="12" customHeight="1">
      <c r="B9" s="8"/>
      <c r="C9" s="165" t="s">
        <v>163</v>
      </c>
      <c r="E9" s="104">
        <f>-'IS and OCI'!G19</f>
        <v>0</v>
      </c>
      <c r="F9" s="104"/>
      <c r="G9" s="104">
        <v>-0.1</v>
      </c>
      <c r="H9" s="104"/>
      <c r="I9" s="104">
        <v>26.8</v>
      </c>
      <c r="J9" s="104"/>
      <c r="K9" s="104">
        <v>13.8</v>
      </c>
      <c r="L9" s="104"/>
      <c r="M9" s="104">
        <v>20.100000000000001</v>
      </c>
      <c r="O9" s="167"/>
      <c r="T9" s="218"/>
      <c r="X9" s="227"/>
      <c r="Z9" s="218"/>
    </row>
    <row r="10" spans="1:26" ht="12" customHeight="1">
      <c r="B10" s="8"/>
      <c r="C10" s="165" t="s">
        <v>20</v>
      </c>
      <c r="E10" s="104">
        <v>20.100000000000001</v>
      </c>
      <c r="F10" s="104"/>
      <c r="G10" s="104">
        <v>16.399999999999999</v>
      </c>
      <c r="H10" s="104"/>
      <c r="I10" s="104">
        <v>57.9</v>
      </c>
      <c r="J10" s="104"/>
      <c r="K10" s="104">
        <v>51.5</v>
      </c>
      <c r="L10" s="104"/>
      <c r="M10" s="104">
        <v>67.5</v>
      </c>
      <c r="O10" s="167"/>
      <c r="T10" s="218"/>
      <c r="X10" s="227"/>
      <c r="Z10" s="218"/>
    </row>
    <row r="11" spans="1:26" ht="12" customHeight="1">
      <c r="B11" s="8"/>
      <c r="C11" s="165" t="s">
        <v>164</v>
      </c>
      <c r="E11" s="104">
        <v>0</v>
      </c>
      <c r="F11" s="104"/>
      <c r="G11" s="104">
        <v>-0.2</v>
      </c>
      <c r="H11" s="104"/>
      <c r="I11" s="104">
        <v>0.3</v>
      </c>
      <c r="J11" s="104"/>
      <c r="K11" s="104">
        <v>-1.5</v>
      </c>
      <c r="L11" s="104"/>
      <c r="M11" s="104">
        <v>-1.5</v>
      </c>
      <c r="O11" s="160"/>
      <c r="T11" s="218"/>
      <c r="X11" s="227"/>
      <c r="Z11" s="218"/>
    </row>
    <row r="12" spans="1:26" ht="12" customHeight="1">
      <c r="B12" s="8"/>
      <c r="C12" s="165" t="s">
        <v>165</v>
      </c>
      <c r="E12" s="104">
        <v>-4.0999999999999996</v>
      </c>
      <c r="F12" s="104"/>
      <c r="G12" s="104">
        <v>-5.0999999999999996</v>
      </c>
      <c r="H12" s="104"/>
      <c r="I12" s="104">
        <v>-18.799999999999997</v>
      </c>
      <c r="J12" s="104"/>
      <c r="K12" s="104">
        <v>-28.700000000000003</v>
      </c>
      <c r="L12" s="104"/>
      <c r="M12" s="104">
        <v>-37.200000000000003</v>
      </c>
      <c r="O12" s="160"/>
      <c r="T12" s="218"/>
      <c r="X12" s="227"/>
      <c r="Z12" s="218"/>
    </row>
    <row r="13" spans="1:26" ht="12" customHeight="1">
      <c r="B13" s="8"/>
      <c r="C13" s="165" t="s">
        <v>166</v>
      </c>
      <c r="E13" s="104">
        <v>2.8</v>
      </c>
      <c r="F13" s="104"/>
      <c r="G13" s="104">
        <v>-4.5999999999999996</v>
      </c>
      <c r="H13" s="104"/>
      <c r="I13" s="104">
        <v>-3.8999999999999995</v>
      </c>
      <c r="J13" s="104"/>
      <c r="K13" s="104">
        <v>-0.89999999999999947</v>
      </c>
      <c r="L13" s="104"/>
      <c r="M13" s="104">
        <v>1.3000000000000003</v>
      </c>
      <c r="O13" s="180"/>
      <c r="T13" s="218"/>
      <c r="X13" s="227"/>
      <c r="Z13" s="218"/>
    </row>
    <row r="14" spans="1:26" ht="12" customHeight="1">
      <c r="C14" s="165" t="s">
        <v>260</v>
      </c>
      <c r="E14" s="104">
        <v>40.5</v>
      </c>
      <c r="F14" s="104"/>
      <c r="G14" s="104">
        <v>49.1</v>
      </c>
      <c r="H14" s="104"/>
      <c r="I14" s="104">
        <v>213.9</v>
      </c>
      <c r="J14" s="104"/>
      <c r="K14" s="104">
        <v>89</v>
      </c>
      <c r="L14" s="104"/>
      <c r="M14" s="104">
        <v>-63.699999999999989</v>
      </c>
      <c r="O14" s="160"/>
      <c r="T14" s="218"/>
      <c r="X14" s="227"/>
      <c r="Z14" s="218"/>
    </row>
    <row r="15" spans="1:26" ht="12" customHeight="1">
      <c r="C15" s="165" t="s">
        <v>167</v>
      </c>
      <c r="E15" s="104">
        <v>26.5</v>
      </c>
      <c r="F15" s="104"/>
      <c r="G15" s="104">
        <v>-84.2</v>
      </c>
      <c r="H15" s="104"/>
      <c r="I15" s="104">
        <v>58.7</v>
      </c>
      <c r="J15" s="104"/>
      <c r="K15" s="104">
        <v>-48.2</v>
      </c>
      <c r="L15" s="104"/>
      <c r="M15" s="104">
        <v>-36.700000000000003</v>
      </c>
      <c r="O15" s="160"/>
      <c r="T15" s="218"/>
      <c r="X15" s="227"/>
      <c r="Z15" s="218"/>
    </row>
    <row r="16" spans="1:26" ht="12" customHeight="1">
      <c r="C16" s="165" t="s">
        <v>168</v>
      </c>
      <c r="E16" s="104">
        <v>-18.899999999999999</v>
      </c>
      <c r="F16" s="104"/>
      <c r="G16" s="104">
        <v>18.5</v>
      </c>
      <c r="H16" s="104"/>
      <c r="I16" s="104">
        <v>-19.5</v>
      </c>
      <c r="J16" s="104"/>
      <c r="K16" s="104">
        <v>3.6999999999999993</v>
      </c>
      <c r="L16" s="104"/>
      <c r="M16" s="104">
        <v>-2.8</v>
      </c>
      <c r="O16" s="160"/>
      <c r="T16" s="218"/>
      <c r="X16" s="227"/>
      <c r="Z16" s="218"/>
    </row>
    <row r="17" spans="3:26" ht="12" customHeight="1">
      <c r="C17" s="165" t="s">
        <v>169</v>
      </c>
      <c r="E17" s="104">
        <v>-36.5</v>
      </c>
      <c r="F17" s="104"/>
      <c r="G17" s="104">
        <v>-34.999999999999979</v>
      </c>
      <c r="H17" s="104"/>
      <c r="I17" s="104">
        <v>-33.9</v>
      </c>
      <c r="J17" s="104"/>
      <c r="K17" s="104">
        <v>-11.100000000000012</v>
      </c>
      <c r="L17" s="104"/>
      <c r="M17" s="104">
        <v>-0.99999999999990763</v>
      </c>
      <c r="O17" s="160"/>
      <c r="T17" s="218"/>
      <c r="X17" s="227"/>
      <c r="Z17" s="218"/>
    </row>
    <row r="18" spans="3:26" ht="12" customHeight="1">
      <c r="C18" s="165" t="s">
        <v>170</v>
      </c>
      <c r="E18" s="104">
        <v>2.2999999999999998</v>
      </c>
      <c r="F18" s="104"/>
      <c r="G18" s="104">
        <v>8.9</v>
      </c>
      <c r="H18" s="104"/>
      <c r="I18" s="104">
        <v>-3.2</v>
      </c>
      <c r="J18" s="104"/>
      <c r="K18" s="104">
        <v>10</v>
      </c>
      <c r="L18" s="104"/>
      <c r="M18" s="104">
        <v>12.7</v>
      </c>
      <c r="O18" s="160"/>
      <c r="T18" s="218"/>
      <c r="X18" s="227"/>
      <c r="Z18" s="218"/>
    </row>
    <row r="19" spans="3:26" ht="12" customHeight="1">
      <c r="C19" s="166" t="s">
        <v>120</v>
      </c>
      <c r="E19" s="105">
        <f>SUM(E7:E18)</f>
        <v>65.891078189354815</v>
      </c>
      <c r="F19" s="104"/>
      <c r="G19" s="105">
        <v>151.93732334000003</v>
      </c>
      <c r="H19" s="104"/>
      <c r="I19" s="105">
        <f>SUM(I7:I18)</f>
        <v>309.33414746279561</v>
      </c>
      <c r="J19" s="104"/>
      <c r="K19" s="105">
        <v>379.45166397000014</v>
      </c>
      <c r="L19" s="104"/>
      <c r="M19" s="105">
        <v>474.33286357999998</v>
      </c>
      <c r="O19" s="160"/>
      <c r="T19" s="218"/>
      <c r="X19" s="227"/>
      <c r="Z19" s="218"/>
    </row>
    <row r="20" spans="3:26" ht="12" customHeight="1">
      <c r="C20" s="165" t="s">
        <v>171</v>
      </c>
      <c r="E20" s="104">
        <v>-56.8</v>
      </c>
      <c r="F20" s="104"/>
      <c r="G20" s="104">
        <v>-75.7</v>
      </c>
      <c r="H20" s="104"/>
      <c r="I20" s="104">
        <v>-189.10000000000002</v>
      </c>
      <c r="J20" s="104"/>
      <c r="K20" s="104">
        <v>-203.5</v>
      </c>
      <c r="L20" s="104"/>
      <c r="M20" s="104">
        <v>-244.8</v>
      </c>
      <c r="O20" s="167"/>
      <c r="T20" s="218"/>
      <c r="X20" s="227"/>
      <c r="Z20" s="218"/>
    </row>
    <row r="21" spans="3:26" ht="12" customHeight="1">
      <c r="C21" s="165" t="s">
        <v>108</v>
      </c>
      <c r="E21" s="104">
        <v>-0.3</v>
      </c>
      <c r="F21" s="104"/>
      <c r="G21" s="104">
        <v>-22.199999999999996</v>
      </c>
      <c r="H21" s="104"/>
      <c r="I21" s="104">
        <v>-23.8</v>
      </c>
      <c r="J21" s="104"/>
      <c r="K21" s="104">
        <v>-50.4</v>
      </c>
      <c r="L21" s="104"/>
      <c r="M21" s="104">
        <v>-61.999999999999993</v>
      </c>
      <c r="O21" s="167"/>
      <c r="T21" s="218"/>
      <c r="X21" s="227"/>
      <c r="Z21" s="218"/>
    </row>
    <row r="22" spans="3:26" ht="12" customHeight="1">
      <c r="C22" s="165" t="s">
        <v>172</v>
      </c>
      <c r="E22" s="104">
        <v>-2</v>
      </c>
      <c r="F22" s="104"/>
      <c r="G22" s="104">
        <v>-5.4</v>
      </c>
      <c r="H22" s="104"/>
      <c r="I22" s="104">
        <v>-6.8</v>
      </c>
      <c r="J22" s="104"/>
      <c r="K22" s="104">
        <v>-12.2</v>
      </c>
      <c r="L22" s="104"/>
      <c r="M22" s="104">
        <v>-15.399999999999999</v>
      </c>
      <c r="O22" s="160"/>
      <c r="T22" s="218"/>
      <c r="X22" s="227"/>
      <c r="Z22" s="218"/>
    </row>
    <row r="23" spans="3:26" ht="12" customHeight="1">
      <c r="C23" s="165" t="s">
        <v>257</v>
      </c>
      <c r="E23" s="104">
        <v>0</v>
      </c>
      <c r="F23" s="104"/>
      <c r="G23" s="104">
        <v>0</v>
      </c>
      <c r="H23" s="104"/>
      <c r="I23" s="104">
        <v>0</v>
      </c>
      <c r="J23" s="104"/>
      <c r="K23" s="104">
        <v>-0.5</v>
      </c>
      <c r="L23" s="104"/>
      <c r="M23" s="104">
        <v>-0.5</v>
      </c>
      <c r="O23" s="160"/>
      <c r="T23" s="218"/>
      <c r="X23" s="227"/>
      <c r="Z23" s="218"/>
    </row>
    <row r="24" spans="3:26" ht="12" customHeight="1">
      <c r="C24" s="67" t="s">
        <v>173</v>
      </c>
      <c r="E24" s="104">
        <v>0</v>
      </c>
      <c r="F24" s="104"/>
      <c r="G24" s="104">
        <v>1</v>
      </c>
      <c r="H24" s="104"/>
      <c r="I24" s="104">
        <v>25.099999999999998</v>
      </c>
      <c r="J24" s="104"/>
      <c r="K24" s="104">
        <v>70.099999999999994</v>
      </c>
      <c r="L24" s="104"/>
      <c r="M24" s="104">
        <v>70.199999999999989</v>
      </c>
      <c r="O24" s="160"/>
      <c r="T24" s="218"/>
      <c r="X24" s="227"/>
      <c r="Z24" s="218"/>
    </row>
    <row r="25" spans="3:26" ht="12" customHeight="1">
      <c r="C25" s="166" t="s">
        <v>174</v>
      </c>
      <c r="E25" s="105">
        <f>SUM(E20:E24)</f>
        <v>-59.099999999999994</v>
      </c>
      <c r="F25" s="104"/>
      <c r="G25" s="105">
        <v>-102.30000000000001</v>
      </c>
      <c r="H25" s="104"/>
      <c r="I25" s="105">
        <f>SUM(I20:I24)</f>
        <v>-194.60000000000005</v>
      </c>
      <c r="J25" s="104"/>
      <c r="K25" s="105">
        <v>-196.50000000000003</v>
      </c>
      <c r="L25" s="104"/>
      <c r="M25" s="105">
        <v>-252.5</v>
      </c>
      <c r="O25" s="160"/>
      <c r="T25" s="218"/>
      <c r="X25" s="227"/>
      <c r="Z25" s="218"/>
    </row>
    <row r="26" spans="3:26" ht="12" customHeight="1">
      <c r="C26" s="271" t="s">
        <v>270</v>
      </c>
      <c r="E26" s="104">
        <v>0</v>
      </c>
      <c r="F26" s="104"/>
      <c r="G26" s="101">
        <v>0</v>
      </c>
      <c r="H26" s="104"/>
      <c r="I26" s="104">
        <v>124.2</v>
      </c>
      <c r="J26" s="104"/>
      <c r="K26" s="101">
        <v>0</v>
      </c>
      <c r="L26" s="104"/>
      <c r="M26" s="101">
        <v>0</v>
      </c>
      <c r="O26" s="160"/>
      <c r="T26" s="218"/>
      <c r="X26" s="227"/>
      <c r="Z26" s="218"/>
    </row>
    <row r="27" spans="3:26" ht="12" customHeight="1">
      <c r="C27" s="165" t="s">
        <v>241</v>
      </c>
      <c r="E27" s="104">
        <v>-22</v>
      </c>
      <c r="F27" s="104"/>
      <c r="G27" s="104">
        <v>-14</v>
      </c>
      <c r="H27" s="104"/>
      <c r="I27" s="104">
        <v>-54.6</v>
      </c>
      <c r="J27" s="104"/>
      <c r="K27" s="104">
        <v>-42.9</v>
      </c>
      <c r="L27" s="104"/>
      <c r="M27" s="104">
        <v>-60.9</v>
      </c>
      <c r="O27" s="160"/>
      <c r="Q27" s="10"/>
      <c r="T27" s="218"/>
      <c r="X27" s="227"/>
      <c r="Z27" s="218"/>
    </row>
    <row r="28" spans="3:26" ht="12" customHeight="1">
      <c r="C28" s="165" t="s">
        <v>193</v>
      </c>
      <c r="E28" s="104">
        <v>0</v>
      </c>
      <c r="F28" s="104"/>
      <c r="G28" s="104">
        <v>-12.9</v>
      </c>
      <c r="H28" s="104"/>
      <c r="I28" s="104">
        <v>-240.3</v>
      </c>
      <c r="J28" s="104"/>
      <c r="K28" s="104">
        <v>-38.5</v>
      </c>
      <c r="L28" s="104"/>
      <c r="M28" s="104">
        <v>-51.2</v>
      </c>
      <c r="O28" s="160"/>
      <c r="Q28" s="10"/>
      <c r="T28" s="218"/>
      <c r="X28" s="227"/>
      <c r="Z28" s="218"/>
    </row>
    <row r="29" spans="3:26" ht="12" customHeight="1">
      <c r="C29" s="165" t="s">
        <v>175</v>
      </c>
      <c r="E29" s="104">
        <v>0</v>
      </c>
      <c r="F29" s="104"/>
      <c r="G29" s="104">
        <v>-5</v>
      </c>
      <c r="H29" s="104"/>
      <c r="I29" s="104">
        <v>170</v>
      </c>
      <c r="J29" s="104"/>
      <c r="K29" s="104">
        <v>-95</v>
      </c>
      <c r="L29" s="104"/>
      <c r="M29" s="104">
        <v>-85</v>
      </c>
      <c r="O29" s="160"/>
      <c r="Q29" s="186"/>
      <c r="T29" s="218"/>
      <c r="X29" s="227"/>
      <c r="Z29" s="218"/>
    </row>
    <row r="30" spans="3:26" ht="12" customHeight="1">
      <c r="C30" s="165" t="s">
        <v>272</v>
      </c>
      <c r="E30" s="104">
        <v>0</v>
      </c>
      <c r="F30" s="104"/>
      <c r="G30" s="104">
        <v>0</v>
      </c>
      <c r="H30" s="104"/>
      <c r="I30" s="104">
        <v>91.9</v>
      </c>
      <c r="J30" s="104"/>
      <c r="K30" s="104">
        <v>0</v>
      </c>
      <c r="L30" s="104"/>
      <c r="M30" s="104">
        <v>0</v>
      </c>
      <c r="O30" s="160"/>
      <c r="Q30" s="186"/>
      <c r="T30" s="218"/>
      <c r="X30" s="227"/>
      <c r="Z30" s="218"/>
    </row>
    <row r="31" spans="3:26" ht="12" customHeight="1">
      <c r="C31" s="165" t="s">
        <v>240</v>
      </c>
      <c r="E31" s="104">
        <v>-11.5</v>
      </c>
      <c r="F31" s="104"/>
      <c r="G31" s="104">
        <v>-11.5</v>
      </c>
      <c r="H31" s="104"/>
      <c r="I31" s="104">
        <v>-32.700000000000003</v>
      </c>
      <c r="J31" s="104"/>
      <c r="K31" s="104">
        <v>-34.4</v>
      </c>
      <c r="L31" s="104"/>
      <c r="M31" s="104">
        <v>-44.8</v>
      </c>
      <c r="O31" s="160"/>
      <c r="Q31" s="186"/>
      <c r="R31" s="175"/>
      <c r="T31" s="218"/>
      <c r="X31" s="227"/>
      <c r="Z31" s="218"/>
    </row>
    <row r="32" spans="3:26" ht="12" customHeight="1">
      <c r="C32" s="165" t="s">
        <v>227</v>
      </c>
      <c r="E32" s="104">
        <v>-2.6</v>
      </c>
      <c r="F32" s="104"/>
      <c r="G32" s="104">
        <v>-3.4</v>
      </c>
      <c r="H32" s="104"/>
      <c r="I32" s="104">
        <v>-8.3000000000000007</v>
      </c>
      <c r="J32" s="104"/>
      <c r="K32" s="104">
        <v>-10.7</v>
      </c>
      <c r="L32" s="104"/>
      <c r="M32" s="104">
        <v>-13.8</v>
      </c>
      <c r="O32" s="167"/>
      <c r="T32" s="218"/>
      <c r="X32" s="227"/>
      <c r="Z32" s="218"/>
    </row>
    <row r="33" spans="3:26" ht="12" customHeight="1">
      <c r="C33" s="280" t="s">
        <v>289</v>
      </c>
      <c r="E33" s="104">
        <f>-11.9</f>
        <v>-11.9</v>
      </c>
      <c r="F33" s="104"/>
      <c r="G33" s="104">
        <v>0</v>
      </c>
      <c r="H33" s="104"/>
      <c r="I33" s="104">
        <v>-11.9</v>
      </c>
      <c r="J33" s="104"/>
      <c r="K33" s="104">
        <v>0</v>
      </c>
      <c r="L33" s="104"/>
      <c r="M33" s="104">
        <v>0</v>
      </c>
      <c r="O33" s="167"/>
      <c r="T33" s="218"/>
      <c r="X33" s="227"/>
      <c r="Z33" s="218"/>
    </row>
    <row r="34" spans="3:26" ht="12" customHeight="1">
      <c r="C34" s="166" t="s">
        <v>176</v>
      </c>
      <c r="E34" s="105">
        <f>SUM(E26:E33)</f>
        <v>-48</v>
      </c>
      <c r="F34" s="104"/>
      <c r="G34" s="105">
        <v>-46.8</v>
      </c>
      <c r="H34" s="104"/>
      <c r="I34" s="105">
        <f>SUM(I26:I33)</f>
        <v>38.29999999999999</v>
      </c>
      <c r="J34" s="104"/>
      <c r="K34" s="105">
        <v>-221.5</v>
      </c>
      <c r="L34" s="104"/>
      <c r="M34" s="105">
        <v>-255.7</v>
      </c>
      <c r="O34" s="160"/>
      <c r="T34" s="218"/>
      <c r="X34" s="227"/>
      <c r="Z34" s="218"/>
    </row>
    <row r="35" spans="3:26" ht="12" customHeight="1">
      <c r="C35" s="165" t="s">
        <v>177</v>
      </c>
      <c r="E35" s="104">
        <f>+E19+E25+E34</f>
        <v>-41.20892181064518</v>
      </c>
      <c r="F35" s="104"/>
      <c r="G35" s="104">
        <v>2.837323340000026</v>
      </c>
      <c r="H35" s="104"/>
      <c r="I35" s="104">
        <f>+I19+I25+I34</f>
        <v>153.03414746279554</v>
      </c>
      <c r="J35" s="104"/>
      <c r="K35" s="104">
        <v>-38.548336029999888</v>
      </c>
      <c r="L35" s="104"/>
      <c r="M35" s="104">
        <v>-33.867136420000008</v>
      </c>
      <c r="O35" s="160"/>
      <c r="T35" s="218"/>
      <c r="X35" s="227"/>
      <c r="Z35" s="218"/>
    </row>
    <row r="36" spans="3:26" ht="12" customHeight="1">
      <c r="C36" s="165" t="s">
        <v>178</v>
      </c>
      <c r="E36" s="104">
        <v>234.9</v>
      </c>
      <c r="F36" s="104"/>
      <c r="G36" s="104">
        <v>33.200000000000003</v>
      </c>
      <c r="H36" s="104"/>
      <c r="I36" s="104">
        <v>40.632863579999935</v>
      </c>
      <c r="J36" s="104"/>
      <c r="K36" s="104">
        <v>74.499999999999943</v>
      </c>
      <c r="L36" s="104"/>
      <c r="M36" s="104">
        <v>74.499999999999943</v>
      </c>
      <c r="O36" s="160"/>
      <c r="T36" s="218"/>
      <c r="X36" s="227"/>
      <c r="Z36" s="218"/>
    </row>
    <row r="37" spans="3:26" ht="12" customHeight="1">
      <c r="C37" s="166" t="s">
        <v>291</v>
      </c>
      <c r="E37" s="105">
        <f>+E36+E35</f>
        <v>193.69107818935481</v>
      </c>
      <c r="F37" s="104"/>
      <c r="G37" s="105">
        <v>36.037323340000029</v>
      </c>
      <c r="H37" s="101"/>
      <c r="I37" s="105">
        <f>+I36+I35</f>
        <v>193.66701104279548</v>
      </c>
      <c r="J37" s="101"/>
      <c r="K37" s="105">
        <v>35.951663970000055</v>
      </c>
      <c r="L37" s="101"/>
      <c r="M37" s="105">
        <v>40.632863579999935</v>
      </c>
      <c r="O37" s="160"/>
      <c r="T37" s="218"/>
      <c r="X37" s="227"/>
      <c r="Z37" s="218"/>
    </row>
    <row r="38" spans="3:26" ht="12" customHeight="1">
      <c r="F38" s="11"/>
      <c r="J38" s="11"/>
      <c r="O38" s="160"/>
    </row>
    <row r="39" spans="3:26" ht="12" customHeight="1">
      <c r="F39" s="11"/>
      <c r="J39" s="11"/>
      <c r="O39" s="160"/>
      <c r="Q39" s="242"/>
      <c r="R39" s="242"/>
      <c r="S39" s="1"/>
    </row>
    <row r="40" spans="3:26" ht="12" customHeight="1">
      <c r="F40" s="11"/>
      <c r="J40" s="11"/>
      <c r="O40" s="160"/>
      <c r="Q40" s="10"/>
      <c r="R40" s="6"/>
      <c r="S40" s="6"/>
    </row>
    <row r="41" spans="3:26" ht="12" customHeight="1">
      <c r="F41" s="11"/>
      <c r="J41" s="11"/>
      <c r="O41" s="160"/>
      <c r="Q41" s="10"/>
      <c r="R41" s="6"/>
      <c r="S41" s="6"/>
    </row>
    <row r="42" spans="3:26" ht="12" customHeight="1">
      <c r="F42" s="11"/>
      <c r="J42" s="11"/>
      <c r="O42" s="160"/>
      <c r="Q42" s="10"/>
      <c r="R42" s="6"/>
      <c r="S42" s="6"/>
    </row>
    <row r="43" spans="3:26" ht="12" customHeight="1">
      <c r="F43" s="11"/>
      <c r="J43" s="11"/>
      <c r="O43" s="160"/>
      <c r="R43" s="6"/>
      <c r="S43" s="6"/>
    </row>
    <row r="44" spans="3:26" ht="12" customHeight="1">
      <c r="C44" s="59"/>
      <c r="F44" s="11"/>
      <c r="J44" s="11"/>
      <c r="O44" s="160"/>
    </row>
    <row r="45" spans="3:26" ht="12" customHeight="1">
      <c r="C45" s="59"/>
      <c r="F45" s="11"/>
      <c r="J45" s="11"/>
      <c r="O45" s="160"/>
    </row>
    <row r="46" spans="3:26" ht="12" customHeight="1">
      <c r="J46" s="11"/>
      <c r="O46" s="160"/>
    </row>
    <row r="47" spans="3:26">
      <c r="O47" s="160"/>
    </row>
    <row r="48" spans="3:26">
      <c r="O48" s="160"/>
    </row>
    <row r="49" spans="15:15">
      <c r="O49" s="160"/>
    </row>
    <row r="50" spans="15:15">
      <c r="O50" s="160"/>
    </row>
    <row r="51" spans="15:15">
      <c r="O51" s="160"/>
    </row>
    <row r="52" spans="15:15">
      <c r="O52" s="160"/>
    </row>
    <row r="53" spans="15:15">
      <c r="O53" s="160"/>
    </row>
    <row r="54" spans="15:15">
      <c r="O54" s="160"/>
    </row>
    <row r="55" spans="15:15">
      <c r="O55" s="160"/>
    </row>
    <row r="56" spans="15:15">
      <c r="O56" s="160"/>
    </row>
    <row r="57" spans="15:15">
      <c r="O57" s="160"/>
    </row>
    <row r="58" spans="15:15">
      <c r="O58" s="160"/>
    </row>
    <row r="59" spans="15:15">
      <c r="O59" s="160"/>
    </row>
    <row r="60" spans="15:15">
      <c r="O60" s="160"/>
    </row>
    <row r="61" spans="15:15">
      <c r="O61" s="160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1:Q69"/>
  <sheetViews>
    <sheetView showGridLines="0" zoomScaleNormal="100" workbookViewId="0">
      <selection activeCell="M30" sqref="M30"/>
    </sheetView>
  </sheetViews>
  <sheetFormatPr defaultColWidth="8.7109375" defaultRowHeight="12.75"/>
  <cols>
    <col min="1" max="2" width="8.7109375" style="4"/>
    <col min="3" max="3" width="63.7109375" style="4" customWidth="1"/>
    <col min="4" max="4" width="1.7109375" style="4" customWidth="1"/>
    <col min="5" max="5" width="6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4" customWidth="1"/>
    <col min="12" max="12" width="1.7109375" style="4" customWidth="1"/>
    <col min="13" max="13" width="10.7109375" style="4" customWidth="1"/>
    <col min="14" max="14" width="1.7109375" style="4" customWidth="1"/>
    <col min="15" max="15" width="10.7109375" style="4" customWidth="1"/>
    <col min="16" max="16384" width="8.7109375" style="4"/>
  </cols>
  <sheetData>
    <row r="1" spans="3:17" ht="12" customHeight="1">
      <c r="Q1" s="240"/>
    </row>
    <row r="2" spans="3:17" ht="12" customHeight="1">
      <c r="Q2" s="240"/>
    </row>
    <row r="3" spans="3:17" ht="12" customHeight="1">
      <c r="C3" s="260" t="s">
        <v>124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58"/>
      <c r="O3" s="58"/>
      <c r="Q3" s="240"/>
    </row>
    <row r="4" spans="3:17" ht="12" customHeight="1">
      <c r="C4" s="119"/>
      <c r="D4" s="119"/>
      <c r="E4" s="119"/>
      <c r="F4" s="119"/>
      <c r="G4" s="292" t="s">
        <v>9</v>
      </c>
      <c r="H4" s="292"/>
      <c r="I4" s="292"/>
      <c r="K4" s="292" t="s">
        <v>5</v>
      </c>
      <c r="L4" s="292"/>
      <c r="M4" s="292"/>
      <c r="N4" s="127"/>
      <c r="O4" s="4" t="s">
        <v>125</v>
      </c>
      <c r="Q4" s="240"/>
    </row>
    <row r="5" spans="3:17" ht="12" customHeight="1">
      <c r="C5" s="119"/>
      <c r="D5" s="119"/>
      <c r="E5" s="119"/>
      <c r="F5" s="119"/>
      <c r="G5" s="293" t="s">
        <v>0</v>
      </c>
      <c r="H5" s="293"/>
      <c r="I5" s="293"/>
      <c r="K5" s="293" t="s">
        <v>0</v>
      </c>
      <c r="L5" s="293"/>
      <c r="M5" s="293"/>
      <c r="N5" s="127"/>
      <c r="O5" s="58" t="s">
        <v>1</v>
      </c>
      <c r="Q5" s="240"/>
    </row>
    <row r="6" spans="3:17" ht="12" customHeight="1">
      <c r="C6" s="246" t="s">
        <v>126</v>
      </c>
      <c r="D6" s="141"/>
      <c r="E6" s="141"/>
      <c r="F6" s="119"/>
      <c r="G6" s="64">
        <v>2020</v>
      </c>
      <c r="H6" s="65"/>
      <c r="I6" s="66">
        <v>2019</v>
      </c>
      <c r="K6" s="55">
        <v>2020</v>
      </c>
      <c r="L6" s="55"/>
      <c r="M6" s="55">
        <v>2019</v>
      </c>
      <c r="N6" s="63"/>
      <c r="O6" s="55">
        <v>2019</v>
      </c>
      <c r="Q6" s="240"/>
    </row>
    <row r="7" spans="3:17" ht="12" customHeight="1">
      <c r="C7" s="142" t="s">
        <v>4</v>
      </c>
      <c r="D7" s="67"/>
      <c r="E7" s="67"/>
      <c r="F7" s="59"/>
      <c r="G7" s="59"/>
      <c r="H7" s="113"/>
      <c r="I7" s="113"/>
      <c r="J7" s="113"/>
      <c r="K7" s="113"/>
      <c r="L7" s="113"/>
      <c r="M7" s="113"/>
      <c r="N7" s="114"/>
      <c r="O7" s="113"/>
      <c r="Q7" s="240"/>
    </row>
    <row r="8" spans="3:17" ht="12" customHeight="1">
      <c r="C8" s="71" t="s">
        <v>127</v>
      </c>
      <c r="E8" s="59"/>
      <c r="F8" s="59"/>
      <c r="G8" s="150"/>
      <c r="H8" s="113"/>
      <c r="I8" s="114"/>
      <c r="J8" s="113"/>
      <c r="K8" s="59"/>
      <c r="L8" s="113"/>
      <c r="M8" s="119"/>
      <c r="N8" s="119"/>
      <c r="O8" s="60"/>
      <c r="Q8" s="240"/>
    </row>
    <row r="9" spans="3:17" ht="12" customHeight="1">
      <c r="C9" s="59" t="s">
        <v>290</v>
      </c>
      <c r="E9" s="59"/>
      <c r="F9" s="59"/>
      <c r="G9" s="60">
        <v>116.1</v>
      </c>
      <c r="H9" s="60"/>
      <c r="I9" s="60">
        <f>+'Note 1 table'!F8</f>
        <v>234.2</v>
      </c>
      <c r="J9" s="60"/>
      <c r="K9" s="60">
        <v>423.1</v>
      </c>
      <c r="L9" s="60"/>
      <c r="M9" s="60">
        <f>+'Note 1 table'!F23</f>
        <v>591.70000000000005</v>
      </c>
      <c r="N9" s="60"/>
      <c r="O9" s="60">
        <f>+'Note 1 table'!F37</f>
        <v>880.1</v>
      </c>
      <c r="Q9" s="240"/>
    </row>
    <row r="10" spans="3:17" ht="12" customHeight="1">
      <c r="C10" s="59" t="s">
        <v>274</v>
      </c>
      <c r="E10" s="59"/>
      <c r="F10" s="59"/>
      <c r="G10" s="60">
        <f>SUM('Note 1 table'!E8:E12)</f>
        <v>88.399999999999991</v>
      </c>
      <c r="H10" s="60"/>
      <c r="I10" s="60">
        <f>SUM('Note 1 table'!F8:F12)</f>
        <v>160.09999999999997</v>
      </c>
      <c r="J10" s="60"/>
      <c r="K10" s="60">
        <f>SUM('Note 1 table'!E23:E27)</f>
        <v>268.10000000000008</v>
      </c>
      <c r="L10" s="60"/>
      <c r="M10" s="60">
        <f>SUM('Note 1 table'!F23:F27)</f>
        <v>362.00000000000006</v>
      </c>
      <c r="N10" s="60"/>
      <c r="O10" s="60">
        <f>SUM('Note 1 table'!F37:F41)</f>
        <v>556.1</v>
      </c>
      <c r="Q10" s="240"/>
    </row>
    <row r="11" spans="3:17" ht="12" customHeight="1">
      <c r="C11" s="59" t="s">
        <v>29</v>
      </c>
      <c r="E11" s="59"/>
      <c r="F11" s="59"/>
      <c r="G11" s="60">
        <f>+'Note 1 table'!E15</f>
        <v>0.49999999999998934</v>
      </c>
      <c r="H11" s="60"/>
      <c r="I11" s="60">
        <f>+'Note 1 table'!F15</f>
        <v>37.89999999999997</v>
      </c>
      <c r="J11" s="60"/>
      <c r="K11" s="60">
        <f>+'Note 1 table'!E30</f>
        <v>-8.2999999999999119</v>
      </c>
      <c r="L11" s="60"/>
      <c r="M11" s="60">
        <f>+'Note 1 table'!F30</f>
        <v>26.30000000000004</v>
      </c>
      <c r="N11" s="60"/>
      <c r="O11" s="60">
        <f>+'Note 1 table'!F44</f>
        <v>96.40000000000002</v>
      </c>
      <c r="Q11" s="240"/>
    </row>
    <row r="12" spans="3:17" ht="12" customHeight="1">
      <c r="C12" s="59"/>
      <c r="E12" s="59"/>
      <c r="F12" s="59"/>
      <c r="G12" s="60"/>
      <c r="H12" s="60"/>
      <c r="I12" s="60"/>
      <c r="J12" s="60"/>
      <c r="K12" s="60"/>
      <c r="L12" s="60"/>
      <c r="M12" s="60"/>
      <c r="N12" s="60"/>
      <c r="O12" s="60"/>
      <c r="Q12" s="240"/>
    </row>
    <row r="13" spans="3:17" ht="12" customHeight="1">
      <c r="C13" s="71" t="s">
        <v>199</v>
      </c>
      <c r="E13" s="59"/>
      <c r="F13" s="59"/>
      <c r="G13" s="60"/>
      <c r="H13" s="60"/>
      <c r="I13" s="60"/>
      <c r="J13" s="60"/>
      <c r="K13" s="60"/>
      <c r="L13" s="60"/>
      <c r="M13" s="60"/>
      <c r="N13" s="60"/>
      <c r="O13" s="60"/>
      <c r="Q13" s="240"/>
    </row>
    <row r="14" spans="3:17" ht="12" customHeight="1">
      <c r="C14" s="67" t="s">
        <v>284</v>
      </c>
      <c r="E14" s="59"/>
      <c r="F14" s="59"/>
      <c r="G14" s="60">
        <v>85.100000000000009</v>
      </c>
      <c r="H14" s="60"/>
      <c r="I14" s="60">
        <f>+'IS and OCI'!I8</f>
        <v>276.5</v>
      </c>
      <c r="J14" s="60"/>
      <c r="K14" s="60">
        <v>304.3</v>
      </c>
      <c r="L14" s="60"/>
      <c r="M14" s="60">
        <f>+'IS and OCI'!M8</f>
        <v>598.20000000000005</v>
      </c>
      <c r="N14" s="60"/>
      <c r="O14" s="60">
        <f>+'IS and OCI'!O8</f>
        <v>930.8</v>
      </c>
      <c r="Q14" s="240"/>
    </row>
    <row r="15" spans="3:17" ht="12" customHeight="1">
      <c r="C15" s="59" t="s">
        <v>128</v>
      </c>
      <c r="E15" s="59"/>
      <c r="F15" s="59"/>
      <c r="G15" s="60">
        <f>+'IS and OCI'!G18</f>
        <v>-4.3089218106451739</v>
      </c>
      <c r="H15" s="60"/>
      <c r="I15" s="60">
        <f>+'IS and OCI'!I18</f>
        <v>50.337323340000012</v>
      </c>
      <c r="J15" s="60"/>
      <c r="K15" s="60">
        <f>+'IS and OCI'!K18</f>
        <v>-166.56585253720436</v>
      </c>
      <c r="L15" s="60"/>
      <c r="M15" s="60">
        <f>+'IS and OCI'!M18</f>
        <v>0.35166397000011784</v>
      </c>
      <c r="N15" s="60"/>
      <c r="O15" s="60">
        <f>+'IS and OCI'!O18</f>
        <v>54.632863580000048</v>
      </c>
      <c r="Q15" s="240"/>
    </row>
    <row r="16" spans="3:17" ht="12" customHeight="1">
      <c r="C16" s="59" t="s">
        <v>278</v>
      </c>
      <c r="E16" s="59"/>
      <c r="F16" s="59"/>
      <c r="G16" s="60">
        <f>+SUM('IS and OCI'!G19:G21)</f>
        <v>-24.3</v>
      </c>
      <c r="H16" s="60"/>
      <c r="I16" s="60">
        <f>SUM('IS and OCI'!I19:I21)</f>
        <v>-12.899999999999997</v>
      </c>
      <c r="J16" s="60"/>
      <c r="K16" s="60">
        <f>+SUM('IS and OCI'!K19:K21)</f>
        <v>-87.100000000000009</v>
      </c>
      <c r="L16" s="60"/>
      <c r="M16" s="60">
        <f>SUM('IS and OCI'!M19:M21)</f>
        <v>-66.7</v>
      </c>
      <c r="N16" s="60"/>
      <c r="O16" s="60">
        <f>SUM('IS and OCI'!O19:O21)</f>
        <v>-92.199999999999989</v>
      </c>
      <c r="Q16" s="240"/>
    </row>
    <row r="17" spans="3:17" ht="12" customHeight="1">
      <c r="C17" s="59" t="s">
        <v>22</v>
      </c>
      <c r="E17" s="59"/>
      <c r="F17" s="59"/>
      <c r="G17" s="60">
        <f>+'IS and OCI'!G22</f>
        <v>-28.608921810645175</v>
      </c>
      <c r="H17" s="60"/>
      <c r="I17" s="60">
        <f>+'IS and OCI'!I22</f>
        <v>37.437323340000013</v>
      </c>
      <c r="J17" s="60"/>
      <c r="K17" s="60">
        <f>+'IS and OCI'!K22</f>
        <v>-253.66585253720439</v>
      </c>
      <c r="L17" s="60"/>
      <c r="M17" s="60">
        <f>+'IS and OCI'!M22</f>
        <v>-66.348336029999885</v>
      </c>
      <c r="N17" s="60"/>
      <c r="O17" s="60">
        <f>+'IS and OCI'!O22</f>
        <v>-37.567136419999954</v>
      </c>
      <c r="Q17" s="240"/>
    </row>
    <row r="18" spans="3:17" ht="12" customHeight="1">
      <c r="C18" s="59" t="s">
        <v>129</v>
      </c>
      <c r="E18" s="59"/>
      <c r="F18" s="59"/>
      <c r="G18" s="60">
        <f>+'IS and OCI'!G23</f>
        <v>-4</v>
      </c>
      <c r="H18" s="60"/>
      <c r="I18" s="60">
        <f>+'IS and OCI'!I23</f>
        <v>-5.8999999999999995</v>
      </c>
      <c r="J18" s="60"/>
      <c r="K18" s="60">
        <f>+'IS and OCI'!K23</f>
        <v>-7.6</v>
      </c>
      <c r="L18" s="60"/>
      <c r="M18" s="60">
        <f>+'IS and OCI'!M23</f>
        <v>-16.3</v>
      </c>
      <c r="N18" s="60"/>
      <c r="O18" s="60">
        <f>+'IS and OCI'!O23</f>
        <v>-34.1</v>
      </c>
      <c r="Q18" s="240"/>
    </row>
    <row r="19" spans="3:17" ht="12" customHeight="1">
      <c r="C19" s="59" t="s">
        <v>119</v>
      </c>
      <c r="E19" s="59"/>
      <c r="F19" s="59"/>
      <c r="G19" s="60">
        <f>+'IS and OCI'!G24</f>
        <v>-32.608921810645171</v>
      </c>
      <c r="H19" s="60"/>
      <c r="I19" s="60">
        <f>+'IS and OCI'!I24</f>
        <v>31.537323340000015</v>
      </c>
      <c r="J19" s="60"/>
      <c r="K19" s="60">
        <f>+'IS and OCI'!K24</f>
        <v>-261.26585253720441</v>
      </c>
      <c r="L19" s="60"/>
      <c r="M19" s="60">
        <f>+'IS and OCI'!M24</f>
        <v>-82.648336029999882</v>
      </c>
      <c r="N19" s="60"/>
      <c r="O19" s="60">
        <f>+'IS and OCI'!O24</f>
        <v>-71.667136419999963</v>
      </c>
      <c r="Q19" s="240"/>
    </row>
    <row r="20" spans="3:17" ht="12" customHeight="1">
      <c r="C20" s="59" t="s">
        <v>121</v>
      </c>
      <c r="E20" s="59"/>
      <c r="F20" s="59"/>
      <c r="G20" s="143">
        <f>+'IS and OCI'!G33</f>
        <v>-8.4431284160202777E-2</v>
      </c>
      <c r="H20" s="143"/>
      <c r="I20" s="143">
        <f>+'IS and OCI'!I33</f>
        <v>9.2716716465903778E-2</v>
      </c>
      <c r="J20" s="143"/>
      <c r="K20" s="143">
        <f>+'IS and OCI'!K33</f>
        <v>-0.68923721536000504</v>
      </c>
      <c r="L20" s="143"/>
      <c r="M20" s="143">
        <f>+'IS and OCI'!M33</f>
        <v>-0.24294307665032455</v>
      </c>
      <c r="N20" s="143"/>
      <c r="O20" s="143">
        <f>+'IS and OCI'!O33</f>
        <v>-0.21043482808019348</v>
      </c>
      <c r="Q20" s="240"/>
    </row>
    <row r="21" spans="3:17" ht="12" customHeight="1">
      <c r="C21" s="71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0"/>
      <c r="Q21" s="240"/>
    </row>
    <row r="22" spans="3:17" ht="12" customHeight="1">
      <c r="C22" s="71" t="s">
        <v>196</v>
      </c>
      <c r="E22" s="59"/>
      <c r="F22" s="59"/>
      <c r="G22" s="119"/>
      <c r="H22" s="60"/>
      <c r="I22" s="60"/>
      <c r="J22" s="60"/>
      <c r="K22" s="60"/>
      <c r="L22" s="60"/>
      <c r="M22" s="60"/>
      <c r="N22" s="60"/>
      <c r="O22" s="60"/>
      <c r="Q22" s="240"/>
    </row>
    <row r="23" spans="3:17" ht="12" customHeight="1">
      <c r="C23" s="59" t="s">
        <v>120</v>
      </c>
      <c r="E23" s="59"/>
      <c r="F23" s="59"/>
      <c r="G23" s="128">
        <f>+CF!E19</f>
        <v>65.891078189354815</v>
      </c>
      <c r="H23" s="60"/>
      <c r="I23" s="60">
        <f>+CF!G19</f>
        <v>151.93732334000003</v>
      </c>
      <c r="J23" s="60"/>
      <c r="K23" s="128">
        <f>+CF!I19</f>
        <v>309.33414746279561</v>
      </c>
      <c r="L23" s="60"/>
      <c r="M23" s="60">
        <f>+CF!K19</f>
        <v>379.45166397000014</v>
      </c>
      <c r="N23" s="60"/>
      <c r="O23" s="60">
        <f>+CF!M19</f>
        <v>474.33286357999998</v>
      </c>
      <c r="Q23" s="240"/>
    </row>
    <row r="24" spans="3:17" ht="12" customHeight="1">
      <c r="C24" s="59" t="s">
        <v>30</v>
      </c>
      <c r="E24" s="59"/>
      <c r="F24" s="59"/>
      <c r="G24" s="60">
        <v>56.8</v>
      </c>
      <c r="H24" s="60"/>
      <c r="I24" s="60">
        <f>+Notes!I160</f>
        <v>75.7</v>
      </c>
      <c r="J24" s="60"/>
      <c r="K24" s="60">
        <v>189.2</v>
      </c>
      <c r="L24" s="60"/>
      <c r="M24" s="60">
        <f>+Notes!L160</f>
        <v>203.5</v>
      </c>
      <c r="N24" s="60"/>
      <c r="O24" s="60">
        <f>+Notes!N160</f>
        <v>244.8</v>
      </c>
      <c r="Q24" s="240"/>
    </row>
    <row r="25" spans="3:17" ht="12" customHeight="1">
      <c r="C25" s="59" t="s">
        <v>122</v>
      </c>
      <c r="E25" s="59"/>
      <c r="F25" s="59"/>
      <c r="G25" s="60">
        <f>+Notes!H132</f>
        <v>8.3999999999999986</v>
      </c>
      <c r="H25" s="60"/>
      <c r="I25" s="60">
        <f>+Notes!I132</f>
        <v>10.7</v>
      </c>
      <c r="J25" s="60"/>
      <c r="K25" s="60">
        <f>+Notes!K132</f>
        <v>24.700000000000003</v>
      </c>
      <c r="L25" s="60"/>
      <c r="M25" s="60">
        <f>+Notes!L132</f>
        <v>41.4</v>
      </c>
      <c r="N25" s="60"/>
      <c r="O25" s="60">
        <f>+Notes!N132</f>
        <v>59.099999999999994</v>
      </c>
      <c r="Q25" s="240"/>
    </row>
    <row r="26" spans="3:17" ht="12" customHeight="1">
      <c r="C26" s="59" t="s">
        <v>130</v>
      </c>
      <c r="E26" s="59"/>
      <c r="F26" s="59"/>
      <c r="G26" s="60">
        <f>+BS!G21</f>
        <v>2137.7999999999997</v>
      </c>
      <c r="H26" s="60"/>
      <c r="I26" s="60">
        <f>+BS!I21</f>
        <v>2262.3999999999996</v>
      </c>
      <c r="J26" s="60"/>
      <c r="K26" s="60">
        <f>+G26</f>
        <v>2137.7999999999997</v>
      </c>
      <c r="L26" s="60"/>
      <c r="M26" s="60">
        <f>+I26</f>
        <v>2262.3999999999996</v>
      </c>
      <c r="N26" s="60"/>
      <c r="O26" s="60">
        <f>+BS!K21</f>
        <v>2301.6999999999998</v>
      </c>
      <c r="P26" s="69"/>
      <c r="Q26" s="240"/>
    </row>
    <row r="27" spans="3:17" ht="12" customHeight="1">
      <c r="C27" s="59" t="s">
        <v>39</v>
      </c>
      <c r="E27" s="59"/>
      <c r="F27" s="59"/>
      <c r="G27" s="60">
        <f>+BS!G8</f>
        <v>193.7</v>
      </c>
      <c r="H27" s="60"/>
      <c r="I27" s="60">
        <f>+BS!I8</f>
        <v>36</v>
      </c>
      <c r="J27" s="60"/>
      <c r="K27" s="60">
        <f>+G27</f>
        <v>193.7</v>
      </c>
      <c r="L27" s="60"/>
      <c r="M27" s="60">
        <f>+I27</f>
        <v>36</v>
      </c>
      <c r="N27" s="60"/>
      <c r="O27" s="60">
        <f>+BS!K8</f>
        <v>40.6</v>
      </c>
      <c r="P27" s="69"/>
      <c r="Q27" s="240"/>
    </row>
    <row r="28" spans="3:17" ht="12" customHeight="1">
      <c r="C28" s="59" t="s">
        <v>262</v>
      </c>
      <c r="D28" s="178"/>
      <c r="E28" s="59"/>
      <c r="F28" s="59"/>
      <c r="G28" s="199">
        <f>-Notes!K212</f>
        <v>919.69999999999982</v>
      </c>
      <c r="H28" s="60"/>
      <c r="I28" s="60">
        <f>-Notes!L212</f>
        <v>1015.9000000000001</v>
      </c>
      <c r="J28" s="60"/>
      <c r="K28" s="128">
        <f>+G28</f>
        <v>919.69999999999982</v>
      </c>
      <c r="L28" s="60"/>
      <c r="M28" s="60">
        <f>+I28</f>
        <v>1015.9000000000001</v>
      </c>
      <c r="N28" s="60"/>
      <c r="O28" s="60">
        <f>-Notes!N212</f>
        <v>1007.5</v>
      </c>
      <c r="P28" s="69"/>
      <c r="Q28" s="240"/>
    </row>
    <row r="29" spans="3:17" ht="12" customHeight="1">
      <c r="C29" s="120" t="s">
        <v>258</v>
      </c>
      <c r="D29" s="120"/>
      <c r="E29" s="120"/>
      <c r="F29" s="59"/>
      <c r="G29" s="204">
        <f>-Notes!K216</f>
        <v>1078.7999999999997</v>
      </c>
      <c r="H29" s="205"/>
      <c r="I29" s="205">
        <f>-Notes!L216</f>
        <v>1220.3000000000002</v>
      </c>
      <c r="J29" s="205"/>
      <c r="K29" s="204">
        <f>+G29</f>
        <v>1078.7999999999997</v>
      </c>
      <c r="L29" s="205"/>
      <c r="M29" s="205">
        <v>1220.3</v>
      </c>
      <c r="N29" s="205"/>
      <c r="O29" s="205">
        <f>-Notes!N216</f>
        <v>1204.5999999999999</v>
      </c>
      <c r="P29" s="69"/>
      <c r="Q29" s="240"/>
    </row>
    <row r="30" spans="3:17" ht="12" customHeight="1">
      <c r="C30" s="206"/>
      <c r="F30" s="63"/>
      <c r="G30" s="69"/>
      <c r="H30" s="69"/>
      <c r="I30" s="69"/>
      <c r="J30" s="69"/>
      <c r="K30" s="179"/>
      <c r="L30" s="69"/>
      <c r="M30" s="69"/>
      <c r="N30" s="69"/>
      <c r="O30" s="69"/>
      <c r="P30" s="69"/>
      <c r="Q30" s="240"/>
    </row>
    <row r="31" spans="3:17" ht="12" customHeight="1">
      <c r="F31" s="63"/>
      <c r="G31" s="69"/>
      <c r="H31" s="69"/>
      <c r="Q31" s="240"/>
    </row>
    <row r="32" spans="3:17" ht="12" customHeight="1">
      <c r="Q32" s="240"/>
    </row>
    <row r="33" spans="5:17" ht="12" customHeight="1">
      <c r="Q33" s="240"/>
    </row>
    <row r="34" spans="5:17" ht="12" customHeight="1">
      <c r="Q34" s="240"/>
    </row>
    <row r="35" spans="5:17" ht="12" customHeight="1">
      <c r="G35" s="60"/>
      <c r="H35" s="60"/>
      <c r="Q35" s="240"/>
    </row>
    <row r="36" spans="5:17" ht="12" customHeight="1">
      <c r="E36" s="193"/>
      <c r="G36" s="60"/>
      <c r="H36" s="60"/>
      <c r="Q36" s="240"/>
    </row>
    <row r="37" spans="5:17" ht="12" customHeight="1">
      <c r="G37" s="60"/>
      <c r="H37" s="60"/>
      <c r="Q37" s="240"/>
    </row>
    <row r="38" spans="5:17" ht="11.1" customHeight="1">
      <c r="G38" s="60"/>
      <c r="H38" s="60"/>
      <c r="Q38" s="240"/>
    </row>
    <row r="39" spans="5:17" ht="11.1" customHeight="1">
      <c r="G39" s="60"/>
      <c r="H39" s="60"/>
      <c r="Q39" s="240"/>
    </row>
    <row r="40" spans="5:17" ht="11.1" customHeight="1">
      <c r="G40" s="60"/>
      <c r="H40" s="60"/>
      <c r="I40" s="60"/>
      <c r="J40" s="60"/>
      <c r="K40" s="60"/>
      <c r="L40" s="60"/>
      <c r="Q40" s="240"/>
    </row>
    <row r="41" spans="5:17" ht="11.1" customHeight="1">
      <c r="G41" s="60"/>
      <c r="H41" s="60"/>
      <c r="I41" s="60"/>
      <c r="J41" s="60"/>
      <c r="K41" s="60"/>
      <c r="L41" s="60"/>
      <c r="Q41" s="240"/>
    </row>
    <row r="42" spans="5:17" ht="11.1" customHeight="1">
      <c r="G42" s="60"/>
      <c r="H42" s="60"/>
      <c r="I42" s="60"/>
      <c r="J42" s="60"/>
      <c r="K42" s="60"/>
      <c r="L42" s="60"/>
      <c r="Q42" s="240"/>
    </row>
    <row r="43" spans="5:17" ht="11.1" customHeight="1">
      <c r="G43" s="60"/>
      <c r="H43" s="60"/>
      <c r="I43" s="60"/>
      <c r="J43" s="60"/>
      <c r="K43" s="60"/>
      <c r="L43" s="60"/>
      <c r="Q43" s="240"/>
    </row>
    <row r="44" spans="5:17" ht="11.1" customHeight="1">
      <c r="Q44" s="240"/>
    </row>
    <row r="45" spans="5:17" ht="11.1" customHeight="1">
      <c r="Q45" s="240"/>
    </row>
    <row r="46" spans="5:17" ht="11.1" customHeight="1">
      <c r="Q46" s="240"/>
    </row>
    <row r="47" spans="5:17" ht="11.1" customHeight="1">
      <c r="Q47" s="240"/>
    </row>
    <row r="48" spans="5:17" ht="11.1" customHeight="1">
      <c r="Q48" s="240"/>
    </row>
    <row r="49" spans="17:17" ht="11.1" customHeight="1">
      <c r="Q49" s="240"/>
    </row>
    <row r="50" spans="17:17" ht="11.1" customHeight="1">
      <c r="Q50" s="240"/>
    </row>
    <row r="51" spans="17:17" ht="11.1" customHeight="1">
      <c r="Q51" s="240"/>
    </row>
    <row r="52" spans="17:17" ht="11.1" customHeight="1">
      <c r="Q52" s="240"/>
    </row>
    <row r="53" spans="17:17" ht="11.1" customHeight="1">
      <c r="Q53" s="240"/>
    </row>
    <row r="54" spans="17:17" ht="11.1" customHeight="1">
      <c r="Q54" s="240"/>
    </row>
    <row r="55" spans="17:17" ht="11.1" customHeight="1"/>
    <row r="56" spans="17:17" ht="11.1" customHeight="1"/>
    <row r="57" spans="17:17" ht="11.1" customHeight="1"/>
    <row r="58" spans="17:17" ht="11.1" customHeight="1"/>
    <row r="59" spans="17:17" ht="11.1" customHeight="1"/>
    <row r="60" spans="17:17" ht="11.1" customHeight="1"/>
    <row r="61" spans="17:17" ht="11.1" customHeight="1"/>
    <row r="62" spans="17:17" ht="11.1" customHeight="1"/>
    <row r="63" spans="17:17" ht="11.1" customHeight="1"/>
    <row r="64" spans="17:17" ht="11.1" customHeight="1"/>
    <row r="65" ht="11.1" customHeight="1"/>
    <row r="66" ht="11.1" customHeight="1"/>
    <row r="67" ht="11.1" customHeight="1"/>
    <row r="68" ht="11.1" customHeight="1"/>
    <row r="69" ht="11.1" customHeight="1"/>
  </sheetData>
  <mergeCells count="4">
    <mergeCell ref="G4:I4"/>
    <mergeCell ref="K4:M4"/>
    <mergeCell ref="G5:I5"/>
    <mergeCell ref="K5:M5"/>
  </mergeCells>
  <pageMargins left="0.7" right="0.7" top="0.75" bottom="0.75" header="0.3" footer="0.3"/>
  <pageSetup paperSize="9" orientation="portrait" r:id="rId1"/>
  <ignoredErrors>
    <ignoredError sqref="I10 M10 O10 M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C1:Q50"/>
  <sheetViews>
    <sheetView showGridLines="0" topLeftCell="A13" workbookViewId="0">
      <selection activeCell="O18" sqref="O18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  <col min="14" max="14" width="9.140625" style="160"/>
  </cols>
  <sheetData>
    <row r="1" spans="3:17" ht="15" customHeight="1">
      <c r="M1" s="9"/>
      <c r="P1" s="294"/>
      <c r="Q1" s="294"/>
    </row>
    <row r="2" spans="3:17" ht="12" customHeight="1" thickBot="1">
      <c r="C2" s="14"/>
      <c r="D2" s="14"/>
      <c r="E2" s="14"/>
      <c r="F2" s="14"/>
      <c r="G2" s="14"/>
      <c r="H2" s="14"/>
      <c r="I2" s="14"/>
      <c r="J2" s="14"/>
      <c r="K2" s="14"/>
      <c r="L2" s="14"/>
      <c r="M2" s="9"/>
    </row>
    <row r="3" spans="3:17" ht="12" customHeight="1">
      <c r="E3" s="299" t="s">
        <v>9</v>
      </c>
      <c r="F3" s="299"/>
      <c r="G3" s="299"/>
      <c r="H3" s="299"/>
      <c r="I3" s="299"/>
      <c r="J3" s="299"/>
      <c r="K3" s="299"/>
      <c r="L3" s="299"/>
      <c r="M3" s="215"/>
    </row>
    <row r="4" spans="3:17" ht="12" customHeight="1">
      <c r="E4" s="301" t="s">
        <v>0</v>
      </c>
      <c r="F4" s="301"/>
      <c r="G4" s="301"/>
      <c r="H4" s="301"/>
      <c r="I4" s="301"/>
      <c r="J4" s="301"/>
      <c r="K4" s="301"/>
      <c r="L4" s="301"/>
      <c r="M4" s="9"/>
    </row>
    <row r="5" spans="3:17" ht="12" customHeight="1">
      <c r="E5" s="110">
        <v>2020</v>
      </c>
      <c r="F5" s="110">
        <v>2019</v>
      </c>
      <c r="G5" s="5"/>
      <c r="H5" s="110">
        <v>2020</v>
      </c>
      <c r="I5" s="110">
        <v>2019</v>
      </c>
      <c r="K5" s="110">
        <v>2020</v>
      </c>
      <c r="L5" s="110">
        <v>2019</v>
      </c>
      <c r="M5" s="9"/>
    </row>
    <row r="6" spans="3:17" ht="12" customHeight="1">
      <c r="E6" s="297" t="s">
        <v>81</v>
      </c>
      <c r="F6" s="297"/>
      <c r="G6" s="213"/>
      <c r="H6" s="295" t="s">
        <v>82</v>
      </c>
      <c r="I6" s="295"/>
      <c r="K6" s="295" t="s">
        <v>83</v>
      </c>
      <c r="L6" s="295"/>
      <c r="M6" s="9"/>
    </row>
    <row r="7" spans="3:17" ht="12" customHeight="1">
      <c r="C7" s="89" t="s">
        <v>10</v>
      </c>
      <c r="E7" s="298"/>
      <c r="F7" s="298"/>
      <c r="G7" s="112"/>
      <c r="H7" s="296"/>
      <c r="I7" s="296"/>
      <c r="K7" s="296"/>
      <c r="L7" s="296"/>
      <c r="M7" s="9"/>
    </row>
    <row r="8" spans="3:17" ht="12" customHeight="1">
      <c r="C8" s="67" t="s">
        <v>285</v>
      </c>
      <c r="D8" s="67"/>
      <c r="E8" s="113">
        <v>116.1</v>
      </c>
      <c r="F8" s="113">
        <v>234.2</v>
      </c>
      <c r="G8" s="113"/>
      <c r="H8" s="113">
        <f>+K8-E8</f>
        <v>-30.999999999999986</v>
      </c>
      <c r="I8" s="113">
        <f>+L8-F8</f>
        <v>42.300000000000011</v>
      </c>
      <c r="J8" s="113"/>
      <c r="K8" s="113">
        <v>85.100000000000009</v>
      </c>
      <c r="L8" s="113">
        <v>276.5</v>
      </c>
      <c r="M8" s="9"/>
      <c r="O8" s="186"/>
      <c r="P8" s="85"/>
    </row>
    <row r="9" spans="3:17" ht="12" customHeight="1">
      <c r="C9" s="67"/>
      <c r="D9" s="67"/>
      <c r="E9" s="113"/>
      <c r="F9" s="113"/>
      <c r="G9" s="113"/>
      <c r="H9" s="113"/>
      <c r="I9" s="113"/>
      <c r="J9" s="113"/>
      <c r="K9" s="113"/>
      <c r="L9" s="113"/>
      <c r="M9" s="9"/>
    </row>
    <row r="10" spans="3:17" ht="12" customHeight="1">
      <c r="C10" s="67" t="s">
        <v>12</v>
      </c>
      <c r="D10" s="67"/>
      <c r="E10" s="113">
        <v>-17.5</v>
      </c>
      <c r="F10" s="113">
        <v>-58.100000000000009</v>
      </c>
      <c r="G10" s="113"/>
      <c r="H10" s="113">
        <f t="shared" ref="H10:I14" si="0">+K10-E10</f>
        <v>0</v>
      </c>
      <c r="I10" s="113">
        <f t="shared" si="0"/>
        <v>0</v>
      </c>
      <c r="J10" s="113"/>
      <c r="K10" s="113">
        <v>-17.5</v>
      </c>
      <c r="L10" s="113">
        <v>-58.100000000000009</v>
      </c>
      <c r="M10" s="9"/>
    </row>
    <row r="11" spans="3:17" ht="12" customHeight="1">
      <c r="C11" s="67" t="s">
        <v>13</v>
      </c>
      <c r="D11" s="67"/>
      <c r="E11" s="114">
        <v>-1.8</v>
      </c>
      <c r="F11" s="113">
        <v>-2.9</v>
      </c>
      <c r="G11" s="114"/>
      <c r="H11" s="113">
        <f t="shared" si="0"/>
        <v>0</v>
      </c>
      <c r="I11" s="113">
        <f t="shared" si="0"/>
        <v>0</v>
      </c>
      <c r="J11" s="114"/>
      <c r="K11" s="114">
        <v>-1.8</v>
      </c>
      <c r="L11" s="113">
        <v>-2.9</v>
      </c>
      <c r="M11" s="9"/>
    </row>
    <row r="12" spans="3:17" ht="12" customHeight="1">
      <c r="C12" s="67" t="s">
        <v>14</v>
      </c>
      <c r="D12" s="67"/>
      <c r="E12" s="114">
        <v>-8.4</v>
      </c>
      <c r="F12" s="113">
        <v>-13.1</v>
      </c>
      <c r="G12" s="114"/>
      <c r="H12" s="113">
        <f t="shared" si="0"/>
        <v>0</v>
      </c>
      <c r="I12" s="113">
        <f t="shared" si="0"/>
        <v>0</v>
      </c>
      <c r="J12" s="114"/>
      <c r="K12" s="114">
        <v>-8.4</v>
      </c>
      <c r="L12" s="113">
        <v>-13.1</v>
      </c>
      <c r="M12" s="9"/>
    </row>
    <row r="13" spans="3:17" ht="12" customHeight="1">
      <c r="C13" s="67" t="s">
        <v>84</v>
      </c>
      <c r="D13" s="67"/>
      <c r="E13" s="114">
        <v>-70.2</v>
      </c>
      <c r="F13" s="113">
        <v>-102.6</v>
      </c>
      <c r="G13" s="114"/>
      <c r="H13" s="113">
        <f>+K13-E13</f>
        <v>26.1</v>
      </c>
      <c r="I13" s="113">
        <f t="shared" si="0"/>
        <v>-28.599999999999994</v>
      </c>
      <c r="J13" s="114"/>
      <c r="K13" s="114">
        <v>-44.1</v>
      </c>
      <c r="L13" s="113">
        <v>-131.19999999999999</v>
      </c>
      <c r="M13" s="9"/>
    </row>
    <row r="14" spans="3:17" ht="12" customHeight="1">
      <c r="C14" s="67" t="s">
        <v>36</v>
      </c>
      <c r="D14" s="67"/>
      <c r="E14" s="114">
        <v>-17.7</v>
      </c>
      <c r="F14" s="113">
        <v>-19.600000000000001</v>
      </c>
      <c r="G14" s="114"/>
      <c r="H14" s="113">
        <f t="shared" si="0"/>
        <v>0</v>
      </c>
      <c r="I14" s="113">
        <f t="shared" si="0"/>
        <v>0</v>
      </c>
      <c r="J14" s="114"/>
      <c r="K14" s="114">
        <v>-17.7</v>
      </c>
      <c r="L14" s="113">
        <v>-19.600000000000001</v>
      </c>
      <c r="M14" s="9"/>
    </row>
    <row r="15" spans="3:17" ht="12" customHeight="1">
      <c r="C15" s="62" t="s">
        <v>191</v>
      </c>
      <c r="D15" s="71"/>
      <c r="E15" s="115">
        <f>SUM(E8:E14)</f>
        <v>0.49999999999998934</v>
      </c>
      <c r="F15" s="115">
        <f>SUM(F8:F14)</f>
        <v>37.89999999999997</v>
      </c>
      <c r="G15" s="116"/>
      <c r="H15" s="115">
        <f>SUM(H8:H14)</f>
        <v>-4.8999999999999844</v>
      </c>
      <c r="I15" s="115">
        <f>SUM(I8:I14)</f>
        <v>13.700000000000017</v>
      </c>
      <c r="J15" s="116"/>
      <c r="K15" s="115">
        <f>SUM(K8:K14)</f>
        <v>-4.3999999999999879</v>
      </c>
      <c r="L15" s="115">
        <f>SUM(L8:L14)</f>
        <v>51.599999999999987</v>
      </c>
      <c r="M15" s="9"/>
      <c r="P15" s="227"/>
      <c r="Q15" s="227"/>
    </row>
    <row r="16" spans="3:17" ht="12" customHeight="1">
      <c r="M16" s="9"/>
    </row>
    <row r="17" spans="3:16" ht="12" customHeight="1" thickBo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9"/>
    </row>
    <row r="18" spans="3:16" ht="12" customHeight="1">
      <c r="C18" s="8"/>
      <c r="D18" s="8"/>
      <c r="E18" s="300" t="s">
        <v>5</v>
      </c>
      <c r="F18" s="300"/>
      <c r="G18" s="300"/>
      <c r="H18" s="300"/>
      <c r="I18" s="300"/>
      <c r="J18" s="300"/>
      <c r="K18" s="300"/>
      <c r="L18" s="300"/>
    </row>
    <row r="19" spans="3:16" ht="12" customHeight="1">
      <c r="C19" s="8"/>
      <c r="D19" s="8"/>
      <c r="E19" s="301" t="s">
        <v>0</v>
      </c>
      <c r="F19" s="301"/>
      <c r="G19" s="301"/>
      <c r="H19" s="301"/>
      <c r="I19" s="301"/>
      <c r="J19" s="301"/>
      <c r="K19" s="301"/>
      <c r="L19" s="301"/>
    </row>
    <row r="20" spans="3:16" ht="12" customHeight="1">
      <c r="C20" s="8"/>
      <c r="D20" s="8"/>
      <c r="E20" s="110">
        <v>2020</v>
      </c>
      <c r="F20" s="110">
        <v>2019</v>
      </c>
      <c r="G20" s="16"/>
      <c r="H20" s="110">
        <v>2020</v>
      </c>
      <c r="I20" s="110">
        <v>2019</v>
      </c>
      <c r="J20" s="8"/>
      <c r="K20" s="110">
        <v>2020</v>
      </c>
      <c r="L20" s="110">
        <v>2019</v>
      </c>
    </row>
    <row r="21" spans="3:16" ht="12" customHeight="1">
      <c r="C21" s="8"/>
      <c r="D21" s="8"/>
      <c r="E21" s="297" t="s">
        <v>81</v>
      </c>
      <c r="F21" s="297"/>
      <c r="G21" s="273"/>
      <c r="H21" s="295" t="s">
        <v>82</v>
      </c>
      <c r="I21" s="295"/>
      <c r="J21" s="8"/>
      <c r="K21" s="295" t="s">
        <v>83</v>
      </c>
      <c r="L21" s="295"/>
    </row>
    <row r="22" spans="3:16" ht="12" customHeight="1">
      <c r="C22" s="89" t="s">
        <v>10</v>
      </c>
      <c r="D22" s="8"/>
      <c r="E22" s="298"/>
      <c r="F22" s="298"/>
      <c r="G22" s="274"/>
      <c r="H22" s="296"/>
      <c r="I22" s="296"/>
      <c r="J22" s="8"/>
      <c r="K22" s="296"/>
      <c r="L22" s="296"/>
    </row>
    <row r="23" spans="3:16" ht="12" customHeight="1">
      <c r="C23" s="67" t="s">
        <v>285</v>
      </c>
      <c r="D23" s="67"/>
      <c r="E23" s="113">
        <v>423.1</v>
      </c>
      <c r="F23" s="113">
        <v>591.70000000000005</v>
      </c>
      <c r="G23" s="113"/>
      <c r="H23" s="113">
        <f t="shared" ref="H23:I27" si="1">+K23-E23</f>
        <v>-118.80000000000001</v>
      </c>
      <c r="I23" s="113">
        <f t="shared" si="1"/>
        <v>6.5</v>
      </c>
      <c r="J23" s="113"/>
      <c r="K23" s="113">
        <v>304.3</v>
      </c>
      <c r="L23" s="113">
        <v>598.20000000000005</v>
      </c>
      <c r="O23" s="186"/>
      <c r="P23" s="85"/>
    </row>
    <row r="24" spans="3:16" ht="12" customHeight="1">
      <c r="C24" s="67"/>
      <c r="D24" s="67"/>
      <c r="E24" s="113"/>
      <c r="F24" s="113"/>
      <c r="G24" s="113"/>
      <c r="H24" s="113"/>
      <c r="I24" s="113"/>
      <c r="J24" s="113"/>
      <c r="K24" s="113"/>
      <c r="L24" s="113"/>
    </row>
    <row r="25" spans="3:16" ht="12" customHeight="1">
      <c r="C25" s="67" t="s">
        <v>12</v>
      </c>
      <c r="D25" s="67"/>
      <c r="E25" s="113">
        <v>-118.2</v>
      </c>
      <c r="F25" s="113">
        <v>-183.3</v>
      </c>
      <c r="G25" s="113"/>
      <c r="H25" s="113">
        <f t="shared" si="1"/>
        <v>0</v>
      </c>
      <c r="I25" s="113">
        <f t="shared" si="1"/>
        <v>0</v>
      </c>
      <c r="J25" s="113"/>
      <c r="K25" s="113">
        <v>-118.2</v>
      </c>
      <c r="L25" s="113">
        <v>-183.3</v>
      </c>
    </row>
    <row r="26" spans="3:16" ht="12" customHeight="1">
      <c r="C26" s="67" t="s">
        <v>13</v>
      </c>
      <c r="D26" s="67"/>
      <c r="E26" s="114">
        <v>-7.4</v>
      </c>
      <c r="F26" s="113">
        <v>-7.2</v>
      </c>
      <c r="G26" s="114"/>
      <c r="H26" s="113">
        <f t="shared" si="1"/>
        <v>0</v>
      </c>
      <c r="I26" s="113">
        <f t="shared" si="1"/>
        <v>0</v>
      </c>
      <c r="J26" s="114"/>
      <c r="K26" s="114">
        <v>-7.4</v>
      </c>
      <c r="L26" s="113">
        <v>-7.2</v>
      </c>
    </row>
    <row r="27" spans="3:16" ht="12" customHeight="1">
      <c r="C27" s="67" t="s">
        <v>14</v>
      </c>
      <c r="D27" s="67"/>
      <c r="E27" s="114">
        <v>-29.4</v>
      </c>
      <c r="F27" s="113">
        <v>-39.200000000000003</v>
      </c>
      <c r="G27" s="114"/>
      <c r="H27" s="113">
        <f t="shared" si="1"/>
        <v>0</v>
      </c>
      <c r="I27" s="113">
        <f t="shared" si="1"/>
        <v>0</v>
      </c>
      <c r="J27" s="114"/>
      <c r="K27" s="114">
        <v>-29.4</v>
      </c>
      <c r="L27" s="113">
        <v>-39.200000000000003</v>
      </c>
    </row>
    <row r="28" spans="3:16" ht="12" customHeight="1">
      <c r="C28" s="67" t="s">
        <v>84</v>
      </c>
      <c r="D28" s="67"/>
      <c r="E28" s="114">
        <v>-211.1</v>
      </c>
      <c r="F28" s="113">
        <v>-254.70000000000002</v>
      </c>
      <c r="G28" s="114"/>
      <c r="H28" s="113">
        <f>+K28-E28</f>
        <v>86.699999999999989</v>
      </c>
      <c r="I28" s="113">
        <f>+L28-F28</f>
        <v>-29.299999999999983</v>
      </c>
      <c r="J28" s="114"/>
      <c r="K28" s="114">
        <v>-124.4</v>
      </c>
      <c r="L28" s="113">
        <v>-284</v>
      </c>
    </row>
    <row r="29" spans="3:16" ht="12" customHeight="1">
      <c r="C29" s="67" t="s">
        <v>36</v>
      </c>
      <c r="D29" s="67"/>
      <c r="E29" s="114">
        <v>-65.3</v>
      </c>
      <c r="F29" s="113">
        <v>-81</v>
      </c>
      <c r="G29" s="114"/>
      <c r="H29" s="113">
        <f>+K29-E29</f>
        <v>0</v>
      </c>
      <c r="I29" s="113">
        <f>+L29-F29</f>
        <v>0</v>
      </c>
      <c r="J29" s="114"/>
      <c r="K29" s="114">
        <v>-65.3</v>
      </c>
      <c r="L29" s="113">
        <v>-81</v>
      </c>
    </row>
    <row r="30" spans="3:16" ht="12" customHeight="1">
      <c r="C30" s="62" t="s">
        <v>191</v>
      </c>
      <c r="D30" s="71"/>
      <c r="E30" s="115">
        <f>SUM(E23:E29)</f>
        <v>-8.2999999999999119</v>
      </c>
      <c r="F30" s="115">
        <f>SUM(F23:F29)</f>
        <v>26.30000000000004</v>
      </c>
      <c r="G30" s="116"/>
      <c r="H30" s="115">
        <f>SUM(H23:H29)</f>
        <v>-32.100000000000023</v>
      </c>
      <c r="I30" s="115">
        <f>SUM(I23:I29)</f>
        <v>-22.799999999999983</v>
      </c>
      <c r="J30" s="116"/>
      <c r="K30" s="115">
        <f>SUM(K23:K29)</f>
        <v>-40.399999999999991</v>
      </c>
      <c r="L30" s="115">
        <f>SUM(L23:L29)</f>
        <v>3.5000000000000568</v>
      </c>
    </row>
    <row r="31" spans="3:16" ht="12" customHeight="1"/>
    <row r="32" spans="3:16" ht="12" customHeight="1" thickBot="1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ht="12" customHeight="1">
      <c r="C33" s="8"/>
      <c r="D33" s="8"/>
      <c r="E33" s="302" t="s">
        <v>125</v>
      </c>
      <c r="F33" s="302"/>
      <c r="G33" s="302"/>
      <c r="H33" s="302"/>
      <c r="I33" s="302"/>
      <c r="J33" s="302"/>
      <c r="K33" s="302"/>
      <c r="L33" s="302"/>
    </row>
    <row r="34" spans="3:12" ht="12" customHeight="1">
      <c r="C34" s="9"/>
      <c r="D34" s="9"/>
      <c r="E34" s="301">
        <v>43830</v>
      </c>
      <c r="F34" s="301"/>
      <c r="G34" s="301"/>
      <c r="H34" s="301"/>
      <c r="I34" s="301"/>
      <c r="J34" s="301"/>
      <c r="K34" s="301"/>
      <c r="L34" s="301"/>
    </row>
    <row r="35" spans="3:12" ht="12" customHeight="1">
      <c r="C35" s="8"/>
      <c r="D35" s="8"/>
      <c r="E35" s="297" t="s">
        <v>81</v>
      </c>
      <c r="F35" s="297"/>
      <c r="G35" s="8"/>
      <c r="H35" s="295" t="s">
        <v>82</v>
      </c>
      <c r="I35" s="295"/>
      <c r="J35" s="8"/>
      <c r="K35" s="295" t="s">
        <v>83</v>
      </c>
      <c r="L35" s="295"/>
    </row>
    <row r="36" spans="3:12" ht="12" customHeight="1">
      <c r="C36" s="89" t="s">
        <v>10</v>
      </c>
      <c r="D36" s="8"/>
      <c r="E36" s="298"/>
      <c r="F36" s="298"/>
      <c r="G36" s="8"/>
      <c r="H36" s="296"/>
      <c r="I36" s="296"/>
      <c r="J36" s="8"/>
      <c r="K36" s="296"/>
      <c r="L36" s="296"/>
    </row>
    <row r="37" spans="3:12" ht="12" customHeight="1">
      <c r="C37" s="67" t="s">
        <v>285</v>
      </c>
      <c r="D37" s="67"/>
      <c r="E37" s="8"/>
      <c r="F37" s="261">
        <v>880.1</v>
      </c>
      <c r="G37" s="8"/>
      <c r="H37" s="8"/>
      <c r="I37" s="261">
        <f>+L37-F37</f>
        <v>50.699999999999932</v>
      </c>
      <c r="J37" s="8"/>
      <c r="K37" s="8"/>
      <c r="L37" s="113">
        <v>930.8</v>
      </c>
    </row>
    <row r="38" spans="3:12" ht="12" customHeight="1">
      <c r="C38" s="67"/>
      <c r="D38" s="67"/>
      <c r="E38" s="8"/>
      <c r="F38" s="261"/>
      <c r="G38" s="8"/>
      <c r="H38" s="8"/>
      <c r="I38" s="261"/>
      <c r="J38" s="8"/>
      <c r="K38" s="8"/>
      <c r="L38" s="113"/>
    </row>
    <row r="39" spans="3:12" ht="12" customHeight="1">
      <c r="C39" s="67" t="s">
        <v>12</v>
      </c>
      <c r="D39" s="67"/>
      <c r="E39" s="8"/>
      <c r="F39" s="113">
        <v>-262.5</v>
      </c>
      <c r="G39" s="8"/>
      <c r="H39" s="8"/>
      <c r="I39" s="113">
        <f>+L39-F39</f>
        <v>0</v>
      </c>
      <c r="J39" s="8"/>
      <c r="K39" s="8"/>
      <c r="L39" s="113">
        <v>-262.5</v>
      </c>
    </row>
    <row r="40" spans="3:12" ht="12" customHeight="1">
      <c r="C40" s="67" t="s">
        <v>13</v>
      </c>
      <c r="D40" s="67"/>
      <c r="E40" s="8"/>
      <c r="F40" s="113">
        <v>-9.6999999999999993</v>
      </c>
      <c r="G40" s="8"/>
      <c r="H40" s="8"/>
      <c r="I40" s="113">
        <f>+L40-F40</f>
        <v>0</v>
      </c>
      <c r="J40" s="8"/>
      <c r="K40" s="8"/>
      <c r="L40" s="113">
        <v>-9.6999999999999993</v>
      </c>
    </row>
    <row r="41" spans="3:12" ht="12" customHeight="1">
      <c r="C41" s="67" t="s">
        <v>14</v>
      </c>
      <c r="D41" s="67"/>
      <c r="E41" s="8"/>
      <c r="F41" s="113">
        <v>-51.8</v>
      </c>
      <c r="G41" s="8"/>
      <c r="H41" s="8"/>
      <c r="I41" s="113">
        <f>+L41-F41</f>
        <v>0</v>
      </c>
      <c r="J41" s="8"/>
      <c r="K41" s="8"/>
      <c r="L41" s="113">
        <v>-51.8</v>
      </c>
    </row>
    <row r="42" spans="3:12" ht="12" customHeight="1">
      <c r="C42" s="67" t="s">
        <v>84</v>
      </c>
      <c r="D42" s="67"/>
      <c r="E42" s="8"/>
      <c r="F42" s="113">
        <v>-343.90000000000003</v>
      </c>
      <c r="G42" s="8"/>
      <c r="H42" s="8"/>
      <c r="I42" s="113">
        <f>+L42-F42</f>
        <v>-75.599999999999966</v>
      </c>
      <c r="J42" s="8"/>
      <c r="K42" s="8"/>
      <c r="L42" s="113">
        <v>-419.5</v>
      </c>
    </row>
    <row r="43" spans="3:12" ht="12" customHeight="1">
      <c r="C43" s="67" t="s">
        <v>36</v>
      </c>
      <c r="D43" s="67"/>
      <c r="E43" s="8"/>
      <c r="F43" s="113">
        <v>-115.79999999999997</v>
      </c>
      <c r="G43" s="8"/>
      <c r="H43" s="8"/>
      <c r="I43" s="113">
        <f>+L43-F43</f>
        <v>0</v>
      </c>
      <c r="J43" s="8"/>
      <c r="K43" s="8"/>
      <c r="L43" s="113">
        <v>-115.79999999999997</v>
      </c>
    </row>
    <row r="44" spans="3:12" ht="12" customHeight="1">
      <c r="C44" s="62" t="s">
        <v>191</v>
      </c>
      <c r="D44" s="71"/>
      <c r="E44" s="262"/>
      <c r="F44" s="262">
        <f>SUM(F37:F43)</f>
        <v>96.40000000000002</v>
      </c>
      <c r="G44" s="8"/>
      <c r="H44" s="262"/>
      <c r="I44" s="262">
        <f>SUM(I37:I43)</f>
        <v>-24.900000000000034</v>
      </c>
      <c r="J44" s="8"/>
      <c r="K44" s="262"/>
      <c r="L44" s="262">
        <f>SUM(L37:L43)</f>
        <v>71.499999999999986</v>
      </c>
    </row>
    <row r="45" spans="3:12" ht="12" customHeight="1"/>
    <row r="46" spans="3:12" ht="12" customHeight="1">
      <c r="F46" s="1"/>
      <c r="G46" s="1"/>
    </row>
    <row r="47" spans="3:12" ht="12" customHeight="1">
      <c r="F47" s="1"/>
      <c r="G47" s="1"/>
    </row>
    <row r="48" spans="3:12" ht="12" customHeight="1">
      <c r="F48" s="1"/>
      <c r="G48" s="1"/>
    </row>
    <row r="49" spans="6:11">
      <c r="F49" s="1"/>
      <c r="G49" s="1"/>
      <c r="H49" s="1"/>
      <c r="I49" s="1"/>
      <c r="J49" s="1"/>
      <c r="K49" s="1"/>
    </row>
    <row r="50" spans="6:11">
      <c r="F50" s="1"/>
      <c r="G50" s="1"/>
      <c r="H50" s="1"/>
      <c r="I50" s="1"/>
      <c r="J50" s="1"/>
      <c r="K50" s="1"/>
    </row>
  </sheetData>
  <mergeCells count="16">
    <mergeCell ref="P1:Q1"/>
    <mergeCell ref="K35:L36"/>
    <mergeCell ref="H35:I36"/>
    <mergeCell ref="E35:F36"/>
    <mergeCell ref="E21:F22"/>
    <mergeCell ref="H21:I22"/>
    <mergeCell ref="K21:L22"/>
    <mergeCell ref="E3:L3"/>
    <mergeCell ref="E18:L18"/>
    <mergeCell ref="E19:L19"/>
    <mergeCell ref="E33:L33"/>
    <mergeCell ref="E34:L34"/>
    <mergeCell ref="E4:L4"/>
    <mergeCell ref="E6:F7"/>
    <mergeCell ref="H6:I7"/>
    <mergeCell ref="K6:L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1:T28"/>
  <sheetViews>
    <sheetView showGridLines="0" zoomScaleNormal="100" workbookViewId="0">
      <selection activeCell="K33" sqref="K33"/>
    </sheetView>
  </sheetViews>
  <sheetFormatPr defaultRowHeight="15"/>
  <cols>
    <col min="3" max="3" width="20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3" max="13" width="1.7109375" customWidth="1"/>
    <col min="14" max="15" width="10.7109375" customWidth="1"/>
    <col min="16" max="16" width="1.7109375" customWidth="1"/>
    <col min="17" max="18" width="10.7109375" customWidth="1"/>
  </cols>
  <sheetData>
    <row r="1" spans="3:20" ht="12" customHeight="1">
      <c r="T1" s="160"/>
    </row>
    <row r="2" spans="3:20" ht="12" customHeight="1" thickBot="1">
      <c r="C2" s="203" t="s">
        <v>286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T2" s="160"/>
    </row>
    <row r="3" spans="3:20" ht="12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3" t="s">
        <v>9</v>
      </c>
      <c r="O3" s="303"/>
      <c r="P3" s="303"/>
      <c r="Q3" s="303"/>
      <c r="R3" s="303"/>
      <c r="T3" s="160"/>
    </row>
    <row r="4" spans="3:20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03" t="s">
        <v>0</v>
      </c>
      <c r="O4" s="303"/>
      <c r="P4" s="303"/>
      <c r="Q4" s="303"/>
      <c r="R4" s="303"/>
      <c r="T4" s="160"/>
    </row>
    <row r="5" spans="3:20" ht="12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00">
        <v>2020</v>
      </c>
      <c r="O5" s="200">
        <v>2019</v>
      </c>
      <c r="P5" s="230"/>
      <c r="Q5" s="200">
        <v>2020</v>
      </c>
      <c r="R5" s="200">
        <v>2019</v>
      </c>
      <c r="T5" s="160"/>
    </row>
    <row r="6" spans="3:20" ht="12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04" t="s">
        <v>81</v>
      </c>
      <c r="O6" s="304"/>
      <c r="P6" s="69"/>
      <c r="Q6" s="304" t="s">
        <v>83</v>
      </c>
      <c r="R6" s="304"/>
      <c r="T6" s="160"/>
    </row>
    <row r="7" spans="3:20" ht="12" customHeight="1">
      <c r="C7" s="275" t="s">
        <v>10</v>
      </c>
      <c r="D7" s="228"/>
      <c r="E7" s="228"/>
      <c r="F7" s="228"/>
      <c r="G7" s="228"/>
      <c r="H7" s="228"/>
      <c r="I7" s="228"/>
      <c r="J7" s="228"/>
      <c r="K7" s="228"/>
      <c r="L7" s="228"/>
      <c r="M7" s="8"/>
      <c r="N7" s="298"/>
      <c r="O7" s="298"/>
      <c r="P7" s="69"/>
      <c r="Q7" s="298"/>
      <c r="R7" s="298"/>
      <c r="T7" s="160"/>
    </row>
    <row r="8" spans="3:20" ht="12" customHeight="1">
      <c r="C8" s="68" t="s">
        <v>203</v>
      </c>
      <c r="D8" s="8"/>
      <c r="E8" s="8"/>
      <c r="F8" s="8"/>
      <c r="G8" s="8"/>
      <c r="H8" s="8"/>
      <c r="I8" s="8"/>
      <c r="J8" s="8"/>
      <c r="K8" s="8"/>
      <c r="L8" s="8"/>
      <c r="M8" s="8"/>
      <c r="N8" s="60">
        <v>9.3000000000000007</v>
      </c>
      <c r="O8" s="114">
        <v>76.3</v>
      </c>
      <c r="P8" s="114"/>
      <c r="Q8" s="60">
        <v>9.3000000000000007</v>
      </c>
      <c r="R8" s="114">
        <v>76.3</v>
      </c>
      <c r="T8" s="160"/>
    </row>
    <row r="9" spans="3:20" ht="12" customHeight="1">
      <c r="C9" s="68" t="s">
        <v>202</v>
      </c>
      <c r="D9" s="8"/>
      <c r="E9" s="8"/>
      <c r="F9" s="8"/>
      <c r="G9" s="8"/>
      <c r="H9" s="8"/>
      <c r="I9" s="8"/>
      <c r="J9" s="8"/>
      <c r="K9" s="8"/>
      <c r="L9" s="8"/>
      <c r="M9" s="8"/>
      <c r="N9" s="60">
        <v>50.4</v>
      </c>
      <c r="O9" s="114">
        <v>94.9</v>
      </c>
      <c r="P9" s="114"/>
      <c r="Q9" s="60">
        <v>19.400000000000006</v>
      </c>
      <c r="R9" s="114">
        <v>137.19999999999999</v>
      </c>
      <c r="T9" s="160"/>
    </row>
    <row r="10" spans="3:20" ht="12" customHeight="1">
      <c r="C10" s="68" t="s">
        <v>201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60">
        <v>28.3</v>
      </c>
      <c r="O10" s="114">
        <v>53.9</v>
      </c>
      <c r="P10" s="114"/>
      <c r="Q10" s="60">
        <v>28.3</v>
      </c>
      <c r="R10" s="114">
        <v>53.9</v>
      </c>
      <c r="T10" s="160"/>
    </row>
    <row r="11" spans="3:20" ht="12" customHeight="1">
      <c r="C11" s="68" t="s">
        <v>200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60">
        <v>4.5</v>
      </c>
      <c r="O11" s="114">
        <v>8.6999999999999993</v>
      </c>
      <c r="P11" s="114"/>
      <c r="Q11" s="60">
        <v>4.5</v>
      </c>
      <c r="R11" s="114">
        <v>8.6999999999999993</v>
      </c>
      <c r="T11" s="160"/>
    </row>
    <row r="12" spans="3:20" ht="12" customHeight="1">
      <c r="C12" s="68" t="s">
        <v>287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60">
        <v>23.6</v>
      </c>
      <c r="O12" s="114">
        <v>0.4</v>
      </c>
      <c r="P12" s="114"/>
      <c r="Q12" s="60">
        <v>23.6</v>
      </c>
      <c r="R12" s="114">
        <v>0.4</v>
      </c>
      <c r="T12" s="160"/>
    </row>
    <row r="13" spans="3:20" ht="12" customHeight="1">
      <c r="C13" s="62" t="s">
        <v>285</v>
      </c>
      <c r="D13" s="276"/>
      <c r="E13" s="276"/>
      <c r="F13" s="276"/>
      <c r="G13" s="276"/>
      <c r="H13" s="276"/>
      <c r="I13" s="276"/>
      <c r="J13" s="276"/>
      <c r="K13" s="276"/>
      <c r="L13" s="276"/>
      <c r="M13" s="8"/>
      <c r="N13" s="115">
        <f>SUM(N8:N12)</f>
        <v>116.1</v>
      </c>
      <c r="O13" s="115">
        <f>SUM(O8:O12)</f>
        <v>234.2</v>
      </c>
      <c r="P13" s="114"/>
      <c r="Q13" s="115">
        <f>SUM(Q8:Q12)</f>
        <v>85.100000000000009</v>
      </c>
      <c r="R13" s="115">
        <f>SUM(R8:R12)</f>
        <v>276.49999999999994</v>
      </c>
      <c r="T13" s="160"/>
    </row>
    <row r="14" spans="3:20" ht="12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T14" s="160"/>
    </row>
    <row r="15" spans="3:20" ht="12" customHeight="1" thickBo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T15" s="160"/>
    </row>
    <row r="16" spans="3:20" ht="12" customHeight="1">
      <c r="C16" s="8"/>
      <c r="D16" s="8"/>
      <c r="E16" s="8"/>
      <c r="F16" s="8"/>
      <c r="G16" s="8"/>
      <c r="H16" s="8"/>
      <c r="I16" s="8"/>
      <c r="J16" s="8"/>
      <c r="K16" s="303" t="s">
        <v>210</v>
      </c>
      <c r="L16" s="303"/>
      <c r="M16" s="303"/>
      <c r="N16" s="303"/>
      <c r="O16" s="303"/>
      <c r="P16" s="8"/>
      <c r="Q16" s="303" t="s">
        <v>125</v>
      </c>
      <c r="R16" s="303"/>
      <c r="T16" s="160"/>
    </row>
    <row r="17" spans="3:20" ht="12" customHeight="1">
      <c r="C17" s="8"/>
      <c r="D17" s="8"/>
      <c r="E17" s="8"/>
      <c r="F17" s="8"/>
      <c r="G17" s="8"/>
      <c r="H17" s="8"/>
      <c r="I17" s="8"/>
      <c r="J17" s="8"/>
      <c r="K17" s="303" t="s">
        <v>0</v>
      </c>
      <c r="L17" s="303"/>
      <c r="M17" s="303"/>
      <c r="N17" s="303"/>
      <c r="O17" s="303"/>
      <c r="P17" s="8"/>
      <c r="Q17" s="305" t="s">
        <v>1</v>
      </c>
      <c r="R17" s="305"/>
      <c r="T17" s="160"/>
    </row>
    <row r="18" spans="3:20" ht="12" customHeight="1">
      <c r="C18" s="8"/>
      <c r="D18" s="8"/>
      <c r="E18" s="8"/>
      <c r="F18" s="8"/>
      <c r="G18" s="8"/>
      <c r="H18" s="8"/>
      <c r="I18" s="8"/>
      <c r="J18" s="8"/>
      <c r="K18" s="200">
        <v>2020</v>
      </c>
      <c r="L18" s="200">
        <v>2019</v>
      </c>
      <c r="M18" s="230"/>
      <c r="N18" s="200">
        <v>2020</v>
      </c>
      <c r="O18" s="200">
        <v>2019</v>
      </c>
      <c r="P18" s="8"/>
      <c r="Q18" s="200">
        <v>2019</v>
      </c>
      <c r="R18" s="200">
        <v>2019</v>
      </c>
      <c r="T18" s="160"/>
    </row>
    <row r="19" spans="3:20" ht="12" customHeight="1">
      <c r="C19" s="8"/>
      <c r="D19" s="8"/>
      <c r="E19" s="8"/>
      <c r="F19" s="8"/>
      <c r="G19" s="8"/>
      <c r="H19" s="8"/>
      <c r="I19" s="8"/>
      <c r="J19" s="8"/>
      <c r="K19" s="304" t="s">
        <v>81</v>
      </c>
      <c r="L19" s="304"/>
      <c r="M19" s="69"/>
      <c r="N19" s="304" t="s">
        <v>83</v>
      </c>
      <c r="O19" s="304"/>
      <c r="P19" s="8"/>
      <c r="Q19" s="201" t="s">
        <v>3</v>
      </c>
      <c r="R19" s="201" t="s">
        <v>211</v>
      </c>
      <c r="T19" s="160"/>
    </row>
    <row r="20" spans="3:20" ht="12" customHeight="1">
      <c r="C20" s="275" t="s">
        <v>10</v>
      </c>
      <c r="D20" s="228"/>
      <c r="E20" s="228"/>
      <c r="F20" s="228"/>
      <c r="G20" s="228"/>
      <c r="H20" s="228"/>
      <c r="I20" s="228"/>
      <c r="J20" s="9"/>
      <c r="K20" s="298"/>
      <c r="L20" s="298"/>
      <c r="M20" s="69"/>
      <c r="N20" s="298"/>
      <c r="O20" s="298"/>
      <c r="P20" s="8"/>
      <c r="Q20" s="202" t="s">
        <v>213</v>
      </c>
      <c r="R20" s="202" t="s">
        <v>212</v>
      </c>
      <c r="T20" s="160"/>
    </row>
    <row r="21" spans="3:20" ht="12" customHeight="1">
      <c r="C21" s="68" t="s">
        <v>203</v>
      </c>
      <c r="D21" s="8"/>
      <c r="E21" s="8"/>
      <c r="F21" s="8"/>
      <c r="G21" s="8"/>
      <c r="H21" s="8"/>
      <c r="I21" s="8"/>
      <c r="J21" s="9"/>
      <c r="K21" s="114">
        <v>125.9</v>
      </c>
      <c r="L21" s="114">
        <v>215</v>
      </c>
      <c r="M21" s="114"/>
      <c r="N21" s="60">
        <v>125.9</v>
      </c>
      <c r="O21" s="114">
        <v>215</v>
      </c>
      <c r="P21" s="8"/>
      <c r="Q21" s="114">
        <v>318.8</v>
      </c>
      <c r="R21" s="114">
        <v>318.8</v>
      </c>
      <c r="T21" s="160"/>
    </row>
    <row r="22" spans="3:20" ht="12" customHeight="1">
      <c r="C22" s="68" t="s">
        <v>202</v>
      </c>
      <c r="D22" s="8"/>
      <c r="E22" s="8"/>
      <c r="F22" s="8"/>
      <c r="G22" s="8"/>
      <c r="H22" s="8"/>
      <c r="I22" s="8"/>
      <c r="J22" s="9"/>
      <c r="K22" s="60">
        <v>157.5</v>
      </c>
      <c r="L22" s="114">
        <v>191.8</v>
      </c>
      <c r="M22" s="114"/>
      <c r="N22" s="60">
        <v>38.700000000000003</v>
      </c>
      <c r="O22" s="114">
        <v>198.3</v>
      </c>
      <c r="P22" s="8"/>
      <c r="Q22" s="114">
        <v>256.5</v>
      </c>
      <c r="R22" s="114">
        <v>307.2</v>
      </c>
      <c r="T22" s="160"/>
    </row>
    <row r="23" spans="3:20" ht="12" customHeight="1">
      <c r="C23" s="68" t="s">
        <v>201</v>
      </c>
      <c r="D23" s="8"/>
      <c r="E23" s="8"/>
      <c r="F23" s="8"/>
      <c r="G23" s="8"/>
      <c r="H23" s="8"/>
      <c r="I23" s="8"/>
      <c r="J23" s="9"/>
      <c r="K23" s="60">
        <v>97.2</v>
      </c>
      <c r="L23" s="114">
        <v>160.4</v>
      </c>
      <c r="M23" s="114"/>
      <c r="N23" s="60">
        <v>97.2</v>
      </c>
      <c r="O23" s="114">
        <v>160.4</v>
      </c>
      <c r="P23" s="8"/>
      <c r="Q23" s="114">
        <v>273.10000000000002</v>
      </c>
      <c r="R23" s="114">
        <v>273.10000000000002</v>
      </c>
      <c r="T23" s="160"/>
    </row>
    <row r="24" spans="3:20" ht="12" customHeight="1">
      <c r="C24" s="68" t="s">
        <v>200</v>
      </c>
      <c r="D24" s="8"/>
      <c r="E24" s="8"/>
      <c r="F24" s="8"/>
      <c r="G24" s="8"/>
      <c r="H24" s="8"/>
      <c r="I24" s="8"/>
      <c r="J24" s="9"/>
      <c r="K24" s="60">
        <v>18.399999999999999</v>
      </c>
      <c r="L24" s="114">
        <v>22.5</v>
      </c>
      <c r="M24" s="114"/>
      <c r="N24" s="60">
        <v>18.399999999999999</v>
      </c>
      <c r="O24" s="114">
        <v>22.5</v>
      </c>
      <c r="P24" s="8"/>
      <c r="Q24" s="114">
        <v>29.1</v>
      </c>
      <c r="R24" s="114">
        <v>29.1</v>
      </c>
      <c r="T24" s="160"/>
    </row>
    <row r="25" spans="3:20" ht="12" customHeight="1">
      <c r="C25" s="68" t="s">
        <v>287</v>
      </c>
      <c r="D25" s="8"/>
      <c r="E25" s="8"/>
      <c r="F25" s="8"/>
      <c r="G25" s="8"/>
      <c r="H25" s="8"/>
      <c r="I25" s="8"/>
      <c r="J25" s="9"/>
      <c r="K25" s="60">
        <v>24.1</v>
      </c>
      <c r="L25" s="114">
        <v>2</v>
      </c>
      <c r="M25" s="114"/>
      <c r="N25" s="60">
        <v>24.1</v>
      </c>
      <c r="O25" s="114">
        <v>2</v>
      </c>
      <c r="P25" s="8"/>
      <c r="Q25" s="114">
        <v>2.6</v>
      </c>
      <c r="R25" s="114">
        <v>2.6</v>
      </c>
      <c r="T25" s="160"/>
    </row>
    <row r="26" spans="3:20" ht="12" customHeight="1">
      <c r="C26" s="62" t="s">
        <v>285</v>
      </c>
      <c r="D26" s="276"/>
      <c r="E26" s="276"/>
      <c r="F26" s="276"/>
      <c r="G26" s="276"/>
      <c r="H26" s="276"/>
      <c r="I26" s="276"/>
      <c r="J26" s="9"/>
      <c r="K26" s="115">
        <f>SUM(K21:K25)</f>
        <v>423.09999999999997</v>
      </c>
      <c r="L26" s="115">
        <f>SUM(L21:L25)</f>
        <v>591.70000000000005</v>
      </c>
      <c r="M26" s="114"/>
      <c r="N26" s="115">
        <f>SUM(N21:N25)</f>
        <v>304.3</v>
      </c>
      <c r="O26" s="115">
        <f>SUM(O21:O25)</f>
        <v>598.20000000000005</v>
      </c>
      <c r="P26" s="8"/>
      <c r="Q26" s="115">
        <f>SUM(Q21:Q25)</f>
        <v>880.1</v>
      </c>
      <c r="R26" s="115">
        <f>SUM(R21:R25)</f>
        <v>930.80000000000007</v>
      </c>
      <c r="T26" s="160"/>
    </row>
    <row r="27" spans="3:20" ht="12" customHeight="1">
      <c r="C27" s="8"/>
      <c r="D27" s="8"/>
      <c r="E27" s="8"/>
      <c r="F27" s="8"/>
      <c r="G27" s="8"/>
      <c r="H27" s="8"/>
      <c r="I27" s="8"/>
      <c r="J27" s="9"/>
      <c r="K27" s="8"/>
      <c r="L27" s="8"/>
      <c r="M27" s="8"/>
      <c r="N27" s="8"/>
      <c r="O27" s="8"/>
      <c r="P27" s="8"/>
      <c r="Q27" s="8"/>
      <c r="R27" s="8"/>
      <c r="T27" s="160"/>
    </row>
    <row r="28" spans="3:20" ht="12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T28" s="160"/>
    </row>
  </sheetData>
  <mergeCells count="10">
    <mergeCell ref="K19:L20"/>
    <mergeCell ref="K16:O16"/>
    <mergeCell ref="K17:O17"/>
    <mergeCell ref="Q16:R16"/>
    <mergeCell ref="Q17:R17"/>
    <mergeCell ref="N3:R3"/>
    <mergeCell ref="N4:R4"/>
    <mergeCell ref="N6:O7"/>
    <mergeCell ref="Q6:R7"/>
    <mergeCell ref="N19:O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07"/>
  <sheetViews>
    <sheetView showGridLines="0" topLeftCell="A253" zoomScaleNormal="100" workbookViewId="0">
      <selection activeCell="P186" sqref="P186"/>
    </sheetView>
  </sheetViews>
  <sheetFormatPr defaultRowHeight="15"/>
  <cols>
    <col min="3" max="3" width="51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3" max="13" width="1.7109375" customWidth="1"/>
    <col min="14" max="14" width="10.7109375" style="4" customWidth="1"/>
    <col min="15" max="15" width="9.140625" style="4"/>
    <col min="16" max="16" width="20.7109375" customWidth="1"/>
  </cols>
  <sheetData>
    <row r="1" spans="2:16" ht="12" customHeight="1">
      <c r="B1" s="187"/>
      <c r="C1" s="8"/>
      <c r="D1" s="8"/>
      <c r="N1"/>
      <c r="O1"/>
      <c r="P1" s="160"/>
    </row>
    <row r="2" spans="2:16" ht="12" customHeight="1">
      <c r="B2" s="210" t="s">
        <v>228</v>
      </c>
      <c r="C2" s="8"/>
      <c r="D2" s="8"/>
      <c r="N2"/>
      <c r="O2"/>
      <c r="P2" s="160"/>
    </row>
    <row r="3" spans="2:16" s="8" customFormat="1" ht="12" customHeight="1" thickBot="1">
      <c r="B3" s="187"/>
      <c r="C3" s="217" t="s">
        <v>238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169"/>
    </row>
    <row r="4" spans="2:16" ht="12" customHeight="1">
      <c r="N4"/>
      <c r="O4"/>
      <c r="P4" s="160"/>
    </row>
    <row r="5" spans="2:16" ht="12" customHeight="1">
      <c r="N5"/>
      <c r="O5"/>
      <c r="P5" s="160"/>
    </row>
    <row r="6" spans="2:16" ht="12" customHeight="1">
      <c r="B6" s="210" t="s">
        <v>229</v>
      </c>
      <c r="C6" s="71"/>
      <c r="D6" s="11"/>
      <c r="E6" s="11"/>
      <c r="F6" s="59"/>
      <c r="G6" s="59"/>
      <c r="H6" s="101"/>
      <c r="I6" s="101"/>
      <c r="J6" s="101"/>
      <c r="K6" s="101"/>
      <c r="L6" s="101"/>
      <c r="N6" s="101"/>
      <c r="O6"/>
      <c r="P6" s="160"/>
    </row>
    <row r="7" spans="2:16" ht="12" customHeight="1">
      <c r="C7" s="216" t="s">
        <v>237</v>
      </c>
      <c r="N7" s="10"/>
      <c r="O7"/>
      <c r="P7" s="160"/>
    </row>
    <row r="8" spans="2:16" ht="12" customHeight="1">
      <c r="N8"/>
      <c r="O8"/>
      <c r="P8" s="160"/>
    </row>
    <row r="9" spans="2:16" ht="12" customHeight="1" thickBot="1">
      <c r="C9" s="117" t="s">
        <v>181</v>
      </c>
      <c r="D9" s="117"/>
      <c r="E9" s="117"/>
      <c r="F9" s="117"/>
      <c r="G9" s="117"/>
      <c r="H9" s="118"/>
      <c r="I9" s="117"/>
      <c r="J9" s="117"/>
      <c r="K9" s="117"/>
      <c r="L9" s="117"/>
      <c r="M9" s="13"/>
      <c r="N9" s="13"/>
      <c r="O9"/>
      <c r="P9" s="160"/>
    </row>
    <row r="10" spans="2:16" ht="12" customHeight="1">
      <c r="C10" s="119"/>
      <c r="D10" s="119"/>
      <c r="E10" s="119"/>
      <c r="F10" s="119"/>
      <c r="G10" s="119"/>
      <c r="H10" s="299" t="s">
        <v>9</v>
      </c>
      <c r="I10" s="299"/>
      <c r="J10" s="299"/>
      <c r="K10" s="306" t="s">
        <v>5</v>
      </c>
      <c r="L10" s="306"/>
      <c r="N10" s="4" t="s">
        <v>125</v>
      </c>
      <c r="O10"/>
      <c r="P10" s="160"/>
    </row>
    <row r="11" spans="2:16" ht="12" customHeight="1">
      <c r="C11" s="119"/>
      <c r="D11" s="119"/>
      <c r="E11" s="119"/>
      <c r="F11" s="119"/>
      <c r="G11" s="119"/>
      <c r="H11" s="301" t="s">
        <v>0</v>
      </c>
      <c r="I11" s="301"/>
      <c r="J11" s="301"/>
      <c r="K11" s="290" t="s">
        <v>0</v>
      </c>
      <c r="L11" s="290"/>
      <c r="N11" s="58" t="s">
        <v>1</v>
      </c>
      <c r="O11"/>
      <c r="P11" s="160"/>
    </row>
    <row r="12" spans="2:16" ht="12" customHeight="1">
      <c r="C12" s="89"/>
      <c r="D12" s="120"/>
      <c r="E12" s="120"/>
      <c r="F12" s="120"/>
      <c r="G12" s="59"/>
      <c r="H12" s="64">
        <v>2020</v>
      </c>
      <c r="I12" s="66">
        <v>2019</v>
      </c>
      <c r="K12" s="64">
        <v>2020</v>
      </c>
      <c r="L12" s="66">
        <v>2019</v>
      </c>
      <c r="N12" s="66">
        <v>2019</v>
      </c>
      <c r="O12"/>
      <c r="P12" s="160"/>
    </row>
    <row r="13" spans="2:16" ht="12" customHeight="1">
      <c r="C13" s="59" t="s">
        <v>60</v>
      </c>
      <c r="E13" s="59"/>
      <c r="F13" s="59"/>
      <c r="G13" s="59"/>
      <c r="H13" s="172">
        <v>0.02</v>
      </c>
      <c r="I13" s="172">
        <v>0.32</v>
      </c>
      <c r="J13" s="172"/>
      <c r="K13" s="172">
        <v>0.24</v>
      </c>
      <c r="L13" s="172">
        <v>0.35</v>
      </c>
      <c r="M13" s="231"/>
      <c r="N13" s="172">
        <v>0.41</v>
      </c>
      <c r="O13"/>
      <c r="P13" s="160"/>
    </row>
    <row r="14" spans="2:16" ht="12" customHeight="1">
      <c r="C14" s="59" t="s">
        <v>185</v>
      </c>
      <c r="E14" s="59"/>
      <c r="F14" s="59"/>
      <c r="G14" s="59"/>
      <c r="H14" s="172">
        <v>0.69</v>
      </c>
      <c r="I14" s="172">
        <v>0.56000000000000005</v>
      </c>
      <c r="J14" s="172"/>
      <c r="K14" s="172">
        <v>0.52</v>
      </c>
      <c r="L14" s="172">
        <v>0.46</v>
      </c>
      <c r="M14" s="231"/>
      <c r="N14" s="172">
        <v>0.41</v>
      </c>
      <c r="O14"/>
      <c r="P14" s="160"/>
    </row>
    <row r="15" spans="2:16" ht="12" customHeight="1">
      <c r="C15" s="59" t="s">
        <v>6</v>
      </c>
      <c r="E15" s="59"/>
      <c r="F15" s="59"/>
      <c r="G15" s="59"/>
      <c r="H15" s="172">
        <v>0.11</v>
      </c>
      <c r="I15" s="172">
        <v>0.12</v>
      </c>
      <c r="J15" s="172"/>
      <c r="K15" s="172">
        <v>0.14000000000000001</v>
      </c>
      <c r="L15" s="172">
        <v>0.09</v>
      </c>
      <c r="M15" s="231"/>
      <c r="N15" s="172">
        <v>0.1</v>
      </c>
      <c r="O15"/>
      <c r="P15" s="160"/>
    </row>
    <row r="16" spans="2:16" ht="12" customHeight="1">
      <c r="C16" s="59" t="s">
        <v>183</v>
      </c>
      <c r="E16" s="59"/>
      <c r="F16" s="59"/>
      <c r="G16" s="59"/>
      <c r="H16" s="172">
        <v>7.0000000000000007E-2</v>
      </c>
      <c r="I16" s="172">
        <v>0</v>
      </c>
      <c r="J16" s="172"/>
      <c r="K16" s="172">
        <v>0.02</v>
      </c>
      <c r="L16" s="172">
        <v>0.01</v>
      </c>
      <c r="M16" s="231"/>
      <c r="N16" s="172">
        <v>0.02</v>
      </c>
      <c r="O16"/>
      <c r="P16" s="160"/>
    </row>
    <row r="17" spans="2:16" ht="12" customHeight="1">
      <c r="C17" s="120" t="s">
        <v>184</v>
      </c>
      <c r="D17" s="111"/>
      <c r="E17" s="120"/>
      <c r="F17" s="120"/>
      <c r="G17" s="59"/>
      <c r="H17" s="173">
        <v>0.11</v>
      </c>
      <c r="I17" s="173">
        <v>0</v>
      </c>
      <c r="J17" s="172"/>
      <c r="K17" s="173">
        <v>0.08</v>
      </c>
      <c r="L17" s="173">
        <v>0.09</v>
      </c>
      <c r="M17" s="231"/>
      <c r="N17" s="173">
        <v>0.06</v>
      </c>
      <c r="O17"/>
      <c r="P17" s="160"/>
    </row>
    <row r="18" spans="2:16" ht="12" customHeight="1">
      <c r="C18" s="171" t="s">
        <v>292</v>
      </c>
      <c r="H18" s="8"/>
      <c r="I18" s="8"/>
      <c r="N18"/>
      <c r="O18"/>
      <c r="P18" s="160"/>
    </row>
    <row r="19" spans="2:16" ht="12" customHeight="1">
      <c r="C19" s="171" t="s">
        <v>293</v>
      </c>
      <c r="H19" s="8"/>
      <c r="I19" s="8"/>
      <c r="N19"/>
      <c r="O19"/>
      <c r="P19" s="160"/>
    </row>
    <row r="20" spans="2:16" ht="12" customHeight="1">
      <c r="N20"/>
      <c r="O20"/>
      <c r="P20" s="160"/>
    </row>
    <row r="21" spans="2:16" ht="12" customHeight="1">
      <c r="B21" s="3" t="s">
        <v>230</v>
      </c>
      <c r="C21" s="4"/>
      <c r="D21" s="4"/>
      <c r="E21" s="4"/>
      <c r="F21" s="4"/>
      <c r="G21" s="60"/>
      <c r="H21" s="60"/>
      <c r="I21" s="60"/>
      <c r="J21" s="60"/>
      <c r="K21" s="60"/>
      <c r="L21" s="60"/>
      <c r="M21" s="60"/>
      <c r="N21" s="60"/>
      <c r="P21" s="160"/>
    </row>
    <row r="22" spans="2:16" ht="12" customHeight="1" thickBot="1"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/>
      <c r="P22" s="160"/>
    </row>
    <row r="23" spans="2:16" ht="12" customHeight="1">
      <c r="C23" s="119"/>
      <c r="D23" s="119"/>
      <c r="E23" s="119"/>
      <c r="F23" s="119"/>
      <c r="G23" s="119"/>
      <c r="H23" s="299" t="s">
        <v>9</v>
      </c>
      <c r="I23" s="299"/>
      <c r="J23" s="299"/>
      <c r="K23" s="306" t="s">
        <v>5</v>
      </c>
      <c r="L23" s="306"/>
      <c r="N23" s="4" t="s">
        <v>125</v>
      </c>
      <c r="O23"/>
      <c r="P23" s="160"/>
    </row>
    <row r="24" spans="2:16" ht="12" customHeight="1">
      <c r="C24" s="119"/>
      <c r="D24" s="119"/>
      <c r="E24" s="119"/>
      <c r="F24" s="119"/>
      <c r="G24" s="119"/>
      <c r="H24" s="301" t="s">
        <v>0</v>
      </c>
      <c r="I24" s="301"/>
      <c r="J24" s="301"/>
      <c r="K24" s="290" t="s">
        <v>0</v>
      </c>
      <c r="L24" s="290"/>
      <c r="M24" s="228"/>
      <c r="N24" s="229" t="s">
        <v>1</v>
      </c>
      <c r="O24"/>
      <c r="P24" s="160"/>
    </row>
    <row r="25" spans="2:16" ht="12" customHeight="1">
      <c r="C25" s="89" t="s">
        <v>10</v>
      </c>
      <c r="D25" s="120"/>
      <c r="E25" s="120"/>
      <c r="F25" s="120"/>
      <c r="G25" s="59"/>
      <c r="H25" s="64">
        <v>2020</v>
      </c>
      <c r="I25" s="66">
        <v>2019</v>
      </c>
      <c r="J25" s="8"/>
      <c r="K25" s="64">
        <v>2020</v>
      </c>
      <c r="L25" s="66">
        <v>2019</v>
      </c>
      <c r="M25" s="8"/>
      <c r="N25" s="230">
        <v>2019</v>
      </c>
      <c r="O25"/>
      <c r="P25" s="160"/>
    </row>
    <row r="26" spans="2:16" ht="12" customHeight="1">
      <c r="C26" s="4" t="s">
        <v>31</v>
      </c>
      <c r="D26" s="4"/>
      <c r="E26" s="4"/>
      <c r="F26" s="4"/>
      <c r="G26" s="60"/>
      <c r="H26" s="60">
        <v>-69.599999999999994</v>
      </c>
      <c r="I26" s="60">
        <v>-136.30000000000001</v>
      </c>
      <c r="J26" s="60"/>
      <c r="K26" s="60">
        <v>-302.09999999999997</v>
      </c>
      <c r="L26" s="60">
        <v>-386.1</v>
      </c>
      <c r="M26" s="60"/>
      <c r="N26" s="60">
        <v>-510.3</v>
      </c>
      <c r="O26"/>
      <c r="P26" s="160"/>
    </row>
    <row r="27" spans="2:16" ht="12" customHeight="1">
      <c r="C27" s="4" t="s">
        <v>32</v>
      </c>
      <c r="D27" s="4"/>
      <c r="E27" s="4"/>
      <c r="F27" s="4"/>
      <c r="G27" s="60"/>
      <c r="H27" s="60">
        <v>-3.8</v>
      </c>
      <c r="I27" s="60">
        <v>-4.5</v>
      </c>
      <c r="J27" s="60"/>
      <c r="K27" s="60">
        <v>-14.2</v>
      </c>
      <c r="L27" s="60">
        <v>-12.5</v>
      </c>
      <c r="M27" s="60"/>
      <c r="N27" s="60">
        <v>-17.7</v>
      </c>
      <c r="P27" s="160"/>
    </row>
    <row r="28" spans="2:16" ht="12" customHeight="1">
      <c r="C28" s="4" t="s">
        <v>37</v>
      </c>
      <c r="D28" s="4"/>
      <c r="E28" s="4"/>
      <c r="F28" s="4"/>
      <c r="G28" s="60"/>
      <c r="H28" s="60">
        <v>-8.4</v>
      </c>
      <c r="I28" s="60">
        <v>-13.1</v>
      </c>
      <c r="J28" s="60"/>
      <c r="K28" s="60">
        <v>-29.4</v>
      </c>
      <c r="L28" s="60">
        <v>-39.200000000000003</v>
      </c>
      <c r="M28" s="60"/>
      <c r="N28" s="60">
        <v>-51.8</v>
      </c>
      <c r="P28" s="160"/>
    </row>
    <row r="29" spans="2:16" ht="12" customHeight="1">
      <c r="C29" s="56" t="s">
        <v>33</v>
      </c>
      <c r="D29" s="56"/>
      <c r="E29" s="194"/>
      <c r="F29" s="55"/>
      <c r="G29" s="70"/>
      <c r="H29" s="61">
        <f>SUM(H26:H28)</f>
        <v>-81.8</v>
      </c>
      <c r="I29" s="61">
        <v>-153.9</v>
      </c>
      <c r="J29" s="60"/>
      <c r="K29" s="61">
        <f>SUM(K26:K28)</f>
        <v>-345.69999999999993</v>
      </c>
      <c r="L29" s="61">
        <v>-437.8</v>
      </c>
      <c r="M29" s="70"/>
      <c r="N29" s="61">
        <v>-579.79999999999995</v>
      </c>
      <c r="P29" s="160"/>
    </row>
    <row r="30" spans="2:16" ht="12" customHeight="1">
      <c r="C30" s="4" t="s">
        <v>34</v>
      </c>
      <c r="D30" s="4"/>
      <c r="E30" s="195"/>
      <c r="F30" s="4"/>
      <c r="G30" s="60"/>
      <c r="H30" s="60">
        <v>-4.7</v>
      </c>
      <c r="I30" s="60">
        <v>2.5</v>
      </c>
      <c r="J30" s="60"/>
      <c r="K30" s="60">
        <v>-5.3</v>
      </c>
      <c r="L30" s="60">
        <v>-0.7</v>
      </c>
      <c r="M30" s="60"/>
      <c r="N30" s="60">
        <v>3</v>
      </c>
      <c r="P30" s="160"/>
    </row>
    <row r="31" spans="2:16" ht="12" customHeight="1">
      <c r="C31" s="59" t="s">
        <v>30</v>
      </c>
      <c r="D31" s="4"/>
      <c r="E31" s="195"/>
      <c r="F31" s="4"/>
      <c r="G31" s="60"/>
      <c r="H31" s="60">
        <v>56.8</v>
      </c>
      <c r="I31" s="60">
        <v>75.7</v>
      </c>
      <c r="J31" s="60"/>
      <c r="K31" s="60">
        <v>189.2</v>
      </c>
      <c r="L31" s="60">
        <v>203.5</v>
      </c>
      <c r="M31" s="60"/>
      <c r="N31" s="60">
        <v>244.8</v>
      </c>
      <c r="P31" s="160"/>
    </row>
    <row r="32" spans="2:16" ht="12" customHeight="1">
      <c r="C32" s="59" t="s">
        <v>35</v>
      </c>
      <c r="D32" s="4"/>
      <c r="E32" s="195"/>
      <c r="F32" s="4"/>
      <c r="G32" s="60"/>
      <c r="H32" s="60">
        <v>2</v>
      </c>
      <c r="I32" s="60">
        <v>1.6</v>
      </c>
      <c r="J32" s="60"/>
      <c r="K32" s="60">
        <v>6.8</v>
      </c>
      <c r="L32" s="60">
        <v>5.3</v>
      </c>
      <c r="M32" s="60"/>
      <c r="N32" s="60">
        <v>8</v>
      </c>
      <c r="P32" s="160"/>
    </row>
    <row r="33" spans="2:16" ht="12" customHeight="1">
      <c r="C33" s="56" t="s">
        <v>85</v>
      </c>
      <c r="D33" s="56"/>
      <c r="E33" s="194"/>
      <c r="F33" s="56"/>
      <c r="G33" s="70"/>
      <c r="H33" s="61">
        <f>SUM(H29:H32)</f>
        <v>-27.700000000000003</v>
      </c>
      <c r="I33" s="61">
        <v>-74.100000000000009</v>
      </c>
      <c r="J33" s="70"/>
      <c r="K33" s="61">
        <f>SUM(K29:K32)</f>
        <v>-154.99999999999994</v>
      </c>
      <c r="L33" s="61">
        <v>-229.7</v>
      </c>
      <c r="M33" s="70"/>
      <c r="N33" s="61">
        <v>-323.99999999999994</v>
      </c>
      <c r="P33" s="160"/>
    </row>
    <row r="34" spans="2:16" ht="12" customHeight="1">
      <c r="C34" s="4"/>
      <c r="D34" s="4"/>
      <c r="E34" s="193"/>
      <c r="F34" s="4"/>
      <c r="G34" s="60"/>
      <c r="H34" s="60"/>
      <c r="I34" s="60"/>
      <c r="J34" s="60"/>
      <c r="K34" s="60"/>
      <c r="L34" s="60"/>
      <c r="M34" s="4"/>
      <c r="P34" s="160"/>
    </row>
    <row r="35" spans="2:16" ht="12" customHeight="1">
      <c r="B35" s="3" t="s">
        <v>231</v>
      </c>
      <c r="N35"/>
      <c r="O35"/>
      <c r="P35" s="160"/>
    </row>
    <row r="36" spans="2:16" ht="12" customHeight="1">
      <c r="B36" s="3"/>
      <c r="N36"/>
      <c r="O36"/>
      <c r="P36" s="160"/>
    </row>
    <row r="37" spans="2:16" ht="12" customHeight="1" thickBot="1">
      <c r="C37" s="117" t="s">
        <v>86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3"/>
      <c r="N37" s="13"/>
      <c r="O37"/>
      <c r="P37" s="160"/>
    </row>
    <row r="38" spans="2:16" ht="12" customHeight="1">
      <c r="C38" s="119"/>
      <c r="D38" s="119"/>
      <c r="E38" s="119"/>
      <c r="F38" s="119"/>
      <c r="G38" s="119"/>
      <c r="H38" s="299" t="s">
        <v>9</v>
      </c>
      <c r="I38" s="299"/>
      <c r="J38" s="299"/>
      <c r="K38" s="306" t="s">
        <v>5</v>
      </c>
      <c r="L38" s="306"/>
      <c r="N38" s="4" t="s">
        <v>125</v>
      </c>
      <c r="P38" s="160"/>
    </row>
    <row r="39" spans="2:16" ht="12" customHeight="1">
      <c r="C39" s="119"/>
      <c r="D39" s="119"/>
      <c r="E39" s="119"/>
      <c r="F39" s="119"/>
      <c r="G39" s="119"/>
      <c r="H39" s="301" t="s">
        <v>0</v>
      </c>
      <c r="I39" s="301"/>
      <c r="J39" s="301"/>
      <c r="K39" s="290" t="s">
        <v>0</v>
      </c>
      <c r="L39" s="290"/>
      <c r="N39" s="58" t="s">
        <v>1</v>
      </c>
      <c r="P39" s="160"/>
    </row>
    <row r="40" spans="2:16" ht="12" customHeight="1">
      <c r="C40" s="89" t="s">
        <v>10</v>
      </c>
      <c r="D40" s="120"/>
      <c r="E40" s="120"/>
      <c r="F40" s="120"/>
      <c r="G40" s="59"/>
      <c r="H40" s="64">
        <v>2020</v>
      </c>
      <c r="I40" s="66">
        <v>2019</v>
      </c>
      <c r="K40" s="64">
        <v>2020</v>
      </c>
      <c r="L40" s="66">
        <v>2019</v>
      </c>
      <c r="N40" s="55">
        <v>2019</v>
      </c>
      <c r="P40" s="160"/>
    </row>
    <row r="41" spans="2:16" ht="12" customHeight="1">
      <c r="C41" s="157"/>
      <c r="D41" s="59"/>
      <c r="E41" s="59"/>
      <c r="F41" s="59"/>
      <c r="G41" s="59"/>
      <c r="H41" s="121"/>
      <c r="I41" s="122"/>
      <c r="K41" s="121"/>
      <c r="L41" s="122"/>
      <c r="N41" s="63"/>
      <c r="P41" s="160"/>
    </row>
    <row r="42" spans="2:16" ht="12" customHeight="1">
      <c r="C42" s="71" t="s">
        <v>83</v>
      </c>
      <c r="D42" s="59"/>
      <c r="E42" s="59"/>
      <c r="F42" s="59"/>
      <c r="G42" s="59"/>
      <c r="H42" s="121"/>
      <c r="I42" s="122"/>
      <c r="K42" s="121"/>
      <c r="L42" s="122"/>
      <c r="N42" s="63"/>
      <c r="P42" s="160"/>
    </row>
    <row r="43" spans="2:16" ht="12" customHeight="1">
      <c r="C43" s="59" t="s">
        <v>84</v>
      </c>
      <c r="E43" s="59"/>
      <c r="F43" s="59"/>
      <c r="G43" s="59"/>
      <c r="H43" s="104">
        <v>-25.8</v>
      </c>
      <c r="I43" s="104">
        <v>-63</v>
      </c>
      <c r="J43" s="104"/>
      <c r="K43" s="104">
        <v>-96.8</v>
      </c>
      <c r="L43" s="104">
        <v>-162.9</v>
      </c>
      <c r="N43" s="104">
        <v>-206.5</v>
      </c>
      <c r="P43" s="235"/>
    </row>
    <row r="44" spans="2:16" ht="12" customHeight="1">
      <c r="C44" s="59" t="s">
        <v>87</v>
      </c>
      <c r="E44" s="59"/>
      <c r="F44" s="59"/>
      <c r="G44" s="59"/>
      <c r="H44" s="104">
        <v>-18.3</v>
      </c>
      <c r="I44" s="104">
        <v>-68.199999999999989</v>
      </c>
      <c r="J44" s="104"/>
      <c r="K44" s="104">
        <v>-27.6</v>
      </c>
      <c r="L44" s="104">
        <v>-121.1</v>
      </c>
      <c r="N44" s="104">
        <v>-213</v>
      </c>
      <c r="P44" s="236"/>
    </row>
    <row r="45" spans="2:16" ht="12" customHeight="1">
      <c r="C45" s="59" t="s">
        <v>88</v>
      </c>
      <c r="E45" s="59"/>
      <c r="F45" s="59"/>
      <c r="G45" s="59"/>
      <c r="H45" s="104">
        <v>0</v>
      </c>
      <c r="I45" s="103">
        <v>0</v>
      </c>
      <c r="J45" s="104"/>
      <c r="K45" s="104">
        <v>-16.7</v>
      </c>
      <c r="L45" s="103">
        <v>-3.2</v>
      </c>
      <c r="N45" s="103">
        <v>-17.899999999999999</v>
      </c>
      <c r="P45" s="160"/>
    </row>
    <row r="46" spans="2:16" ht="12" customHeight="1">
      <c r="C46" s="62" t="s">
        <v>58</v>
      </c>
      <c r="D46" s="7"/>
      <c r="E46" s="7"/>
      <c r="F46" s="123"/>
      <c r="G46" s="59"/>
      <c r="H46" s="105">
        <f>SUM(H43:H45)</f>
        <v>-44.1</v>
      </c>
      <c r="I46" s="105">
        <v>-131.19999999999999</v>
      </c>
      <c r="J46" s="101"/>
      <c r="K46" s="105">
        <f>SUM(K43:K45)</f>
        <v>-141.1</v>
      </c>
      <c r="L46" s="105">
        <v>-287.2</v>
      </c>
      <c r="N46" s="105">
        <v>-437.4</v>
      </c>
      <c r="P46" s="160"/>
    </row>
    <row r="47" spans="2:16" ht="12" customHeight="1">
      <c r="C47" s="71"/>
      <c r="D47" s="11"/>
      <c r="E47" s="11"/>
      <c r="F47" s="59"/>
      <c r="G47" s="59"/>
      <c r="H47" s="101"/>
      <c r="I47" s="101"/>
      <c r="J47" s="101"/>
      <c r="K47" s="101"/>
      <c r="L47" s="101"/>
      <c r="N47" s="101"/>
      <c r="P47" s="160"/>
    </row>
    <row r="48" spans="2:16" ht="12" customHeight="1">
      <c r="C48" s="71" t="s">
        <v>204</v>
      </c>
      <c r="D48" s="11"/>
      <c r="E48" s="11"/>
      <c r="F48" s="59"/>
      <c r="G48" s="59"/>
      <c r="H48" s="101"/>
      <c r="I48" s="101"/>
      <c r="J48" s="101"/>
      <c r="K48" s="101"/>
      <c r="L48" s="101"/>
      <c r="N48" s="101"/>
      <c r="P48" s="160"/>
    </row>
    <row r="49" spans="1:16" ht="12" customHeight="1">
      <c r="C49" s="59" t="s">
        <v>84</v>
      </c>
      <c r="D49" s="11"/>
      <c r="E49" s="11"/>
      <c r="F49" s="59"/>
      <c r="G49" s="59"/>
      <c r="H49" s="104">
        <v>-70.2</v>
      </c>
      <c r="I49" s="104">
        <v>-102.6</v>
      </c>
      <c r="J49" s="104"/>
      <c r="K49" s="104">
        <v>-211.1</v>
      </c>
      <c r="L49" s="104">
        <v>-254.70000000000002</v>
      </c>
      <c r="M49" s="198"/>
      <c r="N49" s="104">
        <v>-343.90000000000003</v>
      </c>
      <c r="P49" s="234"/>
    </row>
    <row r="50" spans="1:16" ht="12" customHeight="1">
      <c r="C50" s="62" t="s">
        <v>58</v>
      </c>
      <c r="D50" s="62"/>
      <c r="E50" s="62"/>
      <c r="F50" s="62"/>
      <c r="G50" s="59"/>
      <c r="H50" s="105">
        <f>SUM(H49:H49)</f>
        <v>-70.2</v>
      </c>
      <c r="I50" s="105">
        <v>-102.6</v>
      </c>
      <c r="J50" s="101"/>
      <c r="K50" s="105">
        <f>SUM(K48:K49)</f>
        <v>-211.1</v>
      </c>
      <c r="L50" s="105">
        <v>-254.70000000000002</v>
      </c>
      <c r="N50" s="105">
        <v>-343.90000000000003</v>
      </c>
      <c r="P50" s="160"/>
    </row>
    <row r="51" spans="1:16" ht="12" customHeight="1">
      <c r="P51" s="160"/>
    </row>
    <row r="52" spans="1:16" ht="12" customHeight="1">
      <c r="P52" s="160"/>
    </row>
    <row r="53" spans="1:16" ht="12" customHeight="1" thickBot="1">
      <c r="C53" s="117" t="s">
        <v>214</v>
      </c>
      <c r="D53" s="117"/>
      <c r="E53" s="117"/>
      <c r="F53" s="117"/>
      <c r="G53" s="117"/>
      <c r="H53" s="118"/>
      <c r="I53" s="117"/>
      <c r="J53" s="117"/>
      <c r="K53" s="117"/>
      <c r="L53" s="117"/>
      <c r="M53" s="13"/>
      <c r="N53" s="13"/>
      <c r="P53" s="160"/>
    </row>
    <row r="54" spans="1:16" ht="12" customHeight="1">
      <c r="C54" s="119"/>
      <c r="D54" s="119"/>
      <c r="E54" s="119"/>
      <c r="F54" s="119"/>
      <c r="G54" s="119"/>
      <c r="H54" s="299" t="s">
        <v>9</v>
      </c>
      <c r="I54" s="299"/>
      <c r="J54" s="299"/>
      <c r="K54" s="306" t="s">
        <v>5</v>
      </c>
      <c r="L54" s="306"/>
      <c r="N54" s="4" t="s">
        <v>125</v>
      </c>
      <c r="P54" s="160"/>
    </row>
    <row r="55" spans="1:16" ht="12" customHeight="1">
      <c r="C55" s="119"/>
      <c r="D55" s="119"/>
      <c r="E55" s="119"/>
      <c r="F55" s="119"/>
      <c r="G55" s="119"/>
      <c r="H55" s="301" t="s">
        <v>0</v>
      </c>
      <c r="I55" s="301"/>
      <c r="J55" s="301"/>
      <c r="K55" s="290" t="s">
        <v>0</v>
      </c>
      <c r="L55" s="290"/>
      <c r="N55" s="58" t="s">
        <v>1</v>
      </c>
      <c r="P55" s="160"/>
    </row>
    <row r="56" spans="1:16" ht="12" customHeight="1">
      <c r="C56" s="89" t="s">
        <v>10</v>
      </c>
      <c r="D56" s="120"/>
      <c r="E56" s="120"/>
      <c r="F56" s="120"/>
      <c r="G56" s="59"/>
      <c r="H56" s="64">
        <v>2020</v>
      </c>
      <c r="I56" s="66">
        <v>2019</v>
      </c>
      <c r="K56" s="64">
        <v>2020</v>
      </c>
      <c r="L56" s="66">
        <v>2019</v>
      </c>
      <c r="N56" s="55">
        <v>2019</v>
      </c>
      <c r="P56" s="160"/>
    </row>
    <row r="57" spans="1:16" ht="12" customHeight="1">
      <c r="A57" s="8"/>
      <c r="C57" s="67" t="s">
        <v>195</v>
      </c>
      <c r="E57" s="59"/>
      <c r="F57" s="59"/>
      <c r="G57" s="59"/>
      <c r="H57" s="104">
        <v>-40.9</v>
      </c>
      <c r="I57" s="104">
        <v>-49.5</v>
      </c>
      <c r="J57" s="104"/>
      <c r="K57" s="104">
        <v>-135.89999999999998</v>
      </c>
      <c r="L57" s="104">
        <v>-154.6</v>
      </c>
      <c r="N57" s="104">
        <v>-203.89999999999998</v>
      </c>
      <c r="P57" s="233"/>
    </row>
    <row r="58" spans="1:16" ht="12" customHeight="1">
      <c r="A58" s="8"/>
      <c r="C58" s="67" t="s">
        <v>255</v>
      </c>
      <c r="E58" s="59"/>
      <c r="F58" s="59"/>
      <c r="G58" s="59"/>
      <c r="H58" s="104">
        <v>-2.4000000000000021</v>
      </c>
      <c r="I58" s="104">
        <v>1.3</v>
      </c>
      <c r="J58" s="104"/>
      <c r="K58" s="104">
        <v>-2.3000000000000114</v>
      </c>
      <c r="L58" s="104">
        <v>-0.30000000000001137</v>
      </c>
      <c r="N58" s="104">
        <v>1.2999999999999972</v>
      </c>
      <c r="P58" s="233"/>
    </row>
    <row r="59" spans="1:16" ht="12" customHeight="1">
      <c r="A59" s="8"/>
      <c r="C59" s="120" t="s">
        <v>256</v>
      </c>
      <c r="E59" s="59"/>
      <c r="F59" s="59"/>
      <c r="G59" s="59"/>
      <c r="H59" s="104">
        <v>25.6</v>
      </c>
      <c r="I59" s="104">
        <v>28.6</v>
      </c>
      <c r="J59" s="104"/>
      <c r="K59" s="104">
        <v>72.900000000000006</v>
      </c>
      <c r="L59" s="104">
        <v>73.900000000000006</v>
      </c>
      <c r="N59" s="104">
        <v>86.8</v>
      </c>
      <c r="P59" s="233"/>
    </row>
    <row r="60" spans="1:16" ht="12" customHeight="1">
      <c r="A60" s="8"/>
      <c r="C60" s="62" t="s">
        <v>58</v>
      </c>
      <c r="D60" s="7"/>
      <c r="E60" s="7"/>
      <c r="F60" s="123"/>
      <c r="G60" s="59"/>
      <c r="H60" s="105">
        <f>SUM(H57:H59)</f>
        <v>-17.699999999999996</v>
      </c>
      <c r="I60" s="105">
        <v>-19.600000000000001</v>
      </c>
      <c r="J60" s="101"/>
      <c r="K60" s="105">
        <f>SUM(K57:K59)</f>
        <v>-65.299999999999983</v>
      </c>
      <c r="L60" s="105">
        <v>-81</v>
      </c>
      <c r="N60" s="105">
        <v>-115.79999999999997</v>
      </c>
      <c r="P60" s="160"/>
    </row>
    <row r="61" spans="1:16" ht="12" customHeight="1">
      <c r="A61" s="8"/>
      <c r="C61" s="263" t="s">
        <v>283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69"/>
      <c r="P61" s="160"/>
    </row>
    <row r="62" spans="1:16" ht="12" customHeight="1">
      <c r="A62" s="8"/>
      <c r="P62" s="160"/>
    </row>
    <row r="63" spans="1:16" ht="12" customHeight="1">
      <c r="A63" s="8"/>
      <c r="C63" s="4"/>
      <c r="P63" s="160"/>
    </row>
    <row r="64" spans="1:16" ht="12" customHeight="1">
      <c r="A64" s="8"/>
      <c r="P64" s="160"/>
    </row>
    <row r="65" spans="1:16" ht="12" customHeight="1" thickBot="1">
      <c r="A65" s="307"/>
      <c r="C65" s="124" t="s">
        <v>266</v>
      </c>
      <c r="D65" s="117"/>
      <c r="E65" s="117"/>
      <c r="F65" s="117"/>
      <c r="G65" s="117"/>
      <c r="H65" s="118"/>
      <c r="I65" s="117"/>
      <c r="J65" s="117"/>
      <c r="K65" s="117"/>
      <c r="L65" s="117"/>
      <c r="M65" s="13"/>
      <c r="N65" s="13"/>
      <c r="P65" s="160"/>
    </row>
    <row r="66" spans="1:16" ht="12" customHeight="1">
      <c r="A66" s="307"/>
      <c r="C66" s="119"/>
      <c r="D66" s="119"/>
      <c r="E66" s="119"/>
      <c r="F66" s="119"/>
      <c r="G66" s="119"/>
      <c r="H66" s="299" t="s">
        <v>9</v>
      </c>
      <c r="I66" s="299"/>
      <c r="J66" s="299"/>
      <c r="K66" s="306" t="s">
        <v>5</v>
      </c>
      <c r="L66" s="306"/>
      <c r="N66" s="4" t="s">
        <v>125</v>
      </c>
      <c r="P66" s="160"/>
    </row>
    <row r="67" spans="1:16" ht="12" customHeight="1">
      <c r="A67" s="307"/>
      <c r="C67" s="119"/>
      <c r="D67" s="119"/>
      <c r="E67" s="119"/>
      <c r="F67" s="119"/>
      <c r="G67" s="119"/>
      <c r="H67" s="301" t="s">
        <v>0</v>
      </c>
      <c r="I67" s="301"/>
      <c r="J67" s="301"/>
      <c r="K67" s="290" t="s">
        <v>0</v>
      </c>
      <c r="L67" s="290"/>
      <c r="N67" s="58" t="s">
        <v>1</v>
      </c>
      <c r="P67" s="160"/>
    </row>
    <row r="68" spans="1:16" ht="12" customHeight="1">
      <c r="A68" s="307"/>
      <c r="C68" s="89" t="s">
        <v>10</v>
      </c>
      <c r="D68" s="120"/>
      <c r="E68" s="120"/>
      <c r="F68" s="120"/>
      <c r="G68" s="59"/>
      <c r="H68" s="64">
        <v>2020</v>
      </c>
      <c r="I68" s="66">
        <v>2019</v>
      </c>
      <c r="K68" s="64">
        <v>2020</v>
      </c>
      <c r="L68" s="66">
        <v>2019</v>
      </c>
      <c r="N68" s="55">
        <v>2019</v>
      </c>
      <c r="P68" s="160"/>
    </row>
    <row r="69" spans="1:16" ht="12" customHeight="1">
      <c r="A69" s="307"/>
      <c r="C69" s="59" t="s">
        <v>89</v>
      </c>
      <c r="E69" s="59"/>
      <c r="F69" s="59"/>
      <c r="G69" s="59"/>
      <c r="H69" s="104">
        <v>0</v>
      </c>
      <c r="I69" s="104">
        <v>0</v>
      </c>
      <c r="J69" s="104"/>
      <c r="K69" s="104">
        <v>-77.400000000000006</v>
      </c>
      <c r="L69" s="104">
        <v>0</v>
      </c>
      <c r="N69" s="104">
        <v>0</v>
      </c>
      <c r="P69" s="160"/>
    </row>
    <row r="70" spans="1:16" ht="12" customHeight="1">
      <c r="A70" s="307"/>
      <c r="C70" s="59" t="s">
        <v>59</v>
      </c>
      <c r="E70" s="59"/>
      <c r="F70" s="59"/>
      <c r="G70" s="59"/>
      <c r="H70" s="104">
        <v>0</v>
      </c>
      <c r="I70" s="104">
        <v>0</v>
      </c>
      <c r="J70" s="104"/>
      <c r="K70" s="104">
        <v>-1</v>
      </c>
      <c r="L70" s="104">
        <v>0</v>
      </c>
      <c r="N70" s="104">
        <v>0</v>
      </c>
      <c r="P70" s="160"/>
    </row>
    <row r="71" spans="1:16" ht="12" customHeight="1">
      <c r="A71" s="307"/>
      <c r="C71" s="62" t="s">
        <v>58</v>
      </c>
      <c r="D71" s="7"/>
      <c r="E71" s="7"/>
      <c r="F71" s="123"/>
      <c r="G71" s="59"/>
      <c r="H71" s="105">
        <f>SUM(H69:H70)</f>
        <v>0</v>
      </c>
      <c r="I71" s="105">
        <v>0</v>
      </c>
      <c r="J71" s="101">
        <v>-121.60000000000001</v>
      </c>
      <c r="K71" s="105">
        <f>SUM(K69:K70)</f>
        <v>-78.400000000000006</v>
      </c>
      <c r="L71" s="105">
        <v>0</v>
      </c>
      <c r="N71" s="105">
        <v>0</v>
      </c>
      <c r="P71" s="160"/>
    </row>
    <row r="72" spans="1:16" ht="12" customHeight="1">
      <c r="A72" s="8"/>
      <c r="P72" s="160"/>
    </row>
    <row r="73" spans="1:16" ht="12" customHeight="1">
      <c r="A73" s="8"/>
      <c r="P73" s="160"/>
    </row>
    <row r="74" spans="1:16" ht="12" customHeight="1">
      <c r="A74" s="8"/>
      <c r="P74" s="160"/>
    </row>
    <row r="75" spans="1:16" ht="12" customHeight="1" thickBot="1">
      <c r="C75" s="117" t="s">
        <v>90</v>
      </c>
      <c r="D75" s="117"/>
      <c r="E75" s="117"/>
      <c r="F75" s="117"/>
      <c r="G75" s="117"/>
      <c r="H75" s="118"/>
      <c r="I75" s="117"/>
      <c r="J75" s="117"/>
      <c r="K75" s="117"/>
      <c r="L75" s="117"/>
      <c r="M75" s="13"/>
      <c r="N75" s="13"/>
      <c r="P75" s="160"/>
    </row>
    <row r="76" spans="1:16" ht="12" customHeight="1">
      <c r="C76" s="119"/>
      <c r="D76" s="119"/>
      <c r="E76" s="119"/>
      <c r="F76" s="119"/>
      <c r="G76" s="119"/>
      <c r="H76" s="299" t="s">
        <v>9</v>
      </c>
      <c r="I76" s="299"/>
      <c r="J76" s="299"/>
      <c r="K76" s="306" t="s">
        <v>5</v>
      </c>
      <c r="L76" s="306"/>
      <c r="N76" s="4" t="s">
        <v>125</v>
      </c>
      <c r="P76" s="160"/>
    </row>
    <row r="77" spans="1:16" ht="12" customHeight="1">
      <c r="C77" s="119"/>
      <c r="D77" s="119"/>
      <c r="E77" s="119"/>
      <c r="F77" s="119"/>
      <c r="G77" s="119"/>
      <c r="H77" s="301" t="s">
        <v>0</v>
      </c>
      <c r="I77" s="301"/>
      <c r="J77" s="301"/>
      <c r="K77" s="290" t="s">
        <v>0</v>
      </c>
      <c r="L77" s="290"/>
      <c r="N77" s="58" t="s">
        <v>1</v>
      </c>
      <c r="P77" s="160"/>
    </row>
    <row r="78" spans="1:16" ht="12" customHeight="1">
      <c r="C78" s="89" t="s">
        <v>10</v>
      </c>
      <c r="D78" s="120"/>
      <c r="E78" s="120"/>
      <c r="F78" s="120"/>
      <c r="G78" s="59"/>
      <c r="H78" s="64">
        <v>2020</v>
      </c>
      <c r="I78" s="66">
        <v>2019</v>
      </c>
      <c r="K78" s="64">
        <v>2020</v>
      </c>
      <c r="L78" s="66">
        <v>2019</v>
      </c>
      <c r="N78" s="55">
        <v>2019</v>
      </c>
      <c r="P78" s="160"/>
    </row>
    <row r="79" spans="1:16" ht="12" customHeight="1">
      <c r="C79" s="59" t="s">
        <v>91</v>
      </c>
      <c r="E79" s="59"/>
      <c r="F79" s="59"/>
      <c r="G79" s="59"/>
      <c r="H79" s="104">
        <v>4.3</v>
      </c>
      <c r="I79" s="104">
        <v>0</v>
      </c>
      <c r="J79" s="104"/>
      <c r="K79" s="104">
        <v>-23.8</v>
      </c>
      <c r="L79" s="104">
        <v>-0.4</v>
      </c>
      <c r="N79" s="104">
        <v>-0.4</v>
      </c>
      <c r="P79" s="160"/>
    </row>
    <row r="80" spans="1:16" ht="12" customHeight="1">
      <c r="C80" s="59" t="s">
        <v>92</v>
      </c>
      <c r="E80" s="59"/>
      <c r="F80" s="59"/>
      <c r="G80" s="59"/>
      <c r="H80" s="104">
        <v>0</v>
      </c>
      <c r="I80" s="104">
        <v>1.3</v>
      </c>
      <c r="J80" s="104"/>
      <c r="K80" s="104">
        <v>0</v>
      </c>
      <c r="L80" s="104">
        <v>1.3</v>
      </c>
      <c r="N80" s="104">
        <v>4.2</v>
      </c>
      <c r="P80" s="160"/>
    </row>
    <row r="81" spans="2:16" ht="12" customHeight="1">
      <c r="C81" s="59" t="s">
        <v>93</v>
      </c>
      <c r="E81" s="59"/>
      <c r="F81" s="59"/>
      <c r="G81" s="59"/>
      <c r="H81" s="104">
        <v>0</v>
      </c>
      <c r="I81" s="103">
        <v>-2.7</v>
      </c>
      <c r="J81" s="104"/>
      <c r="K81" s="104">
        <v>4.7</v>
      </c>
      <c r="L81" s="103">
        <v>0.2</v>
      </c>
      <c r="N81" s="103">
        <v>-1.9</v>
      </c>
      <c r="P81" s="160"/>
    </row>
    <row r="82" spans="2:16" ht="12" customHeight="1">
      <c r="C82" s="59" t="s">
        <v>282</v>
      </c>
      <c r="E82" s="59"/>
      <c r="F82" s="59"/>
      <c r="G82" s="59"/>
      <c r="H82" s="104">
        <v>-4.2</v>
      </c>
      <c r="I82" s="103">
        <v>0</v>
      </c>
      <c r="J82" s="104"/>
      <c r="K82" s="104">
        <v>-12</v>
      </c>
      <c r="L82" s="103">
        <v>0</v>
      </c>
      <c r="N82" s="103">
        <v>0</v>
      </c>
      <c r="P82" s="160"/>
    </row>
    <row r="83" spans="2:16" ht="12" customHeight="1">
      <c r="C83" s="59" t="s">
        <v>2</v>
      </c>
      <c r="E83" s="59"/>
      <c r="F83" s="59"/>
      <c r="G83" s="59"/>
      <c r="H83" s="104">
        <v>0</v>
      </c>
      <c r="I83" s="103">
        <v>0</v>
      </c>
      <c r="J83" s="104"/>
      <c r="K83" s="104">
        <v>0</v>
      </c>
      <c r="L83" s="103">
        <v>-0.9</v>
      </c>
      <c r="N83" s="103">
        <v>-0.9</v>
      </c>
      <c r="P83" s="160"/>
    </row>
    <row r="84" spans="2:16" ht="12" customHeight="1">
      <c r="C84" s="62" t="s">
        <v>58</v>
      </c>
      <c r="D84" s="7"/>
      <c r="E84" s="7"/>
      <c r="F84" s="123"/>
      <c r="G84" s="59"/>
      <c r="H84" s="105">
        <f>SUM(H79:H83)</f>
        <v>9.9999999999999645E-2</v>
      </c>
      <c r="I84" s="105">
        <v>-1.4000000000000001</v>
      </c>
      <c r="J84" s="101"/>
      <c r="K84" s="105">
        <f>SUM(K79:K83)</f>
        <v>-31.1</v>
      </c>
      <c r="L84" s="105">
        <v>0.20000000000000007</v>
      </c>
      <c r="N84" s="105">
        <v>1.0000000000000004</v>
      </c>
      <c r="P84" s="160"/>
    </row>
    <row r="85" spans="2:16" ht="12" customHeight="1">
      <c r="P85" s="160"/>
    </row>
    <row r="86" spans="2:16" ht="12" customHeight="1">
      <c r="B86" s="3" t="s">
        <v>247</v>
      </c>
      <c r="P86" s="160"/>
    </row>
    <row r="87" spans="2:16" ht="12" customHeight="1">
      <c r="P87" s="160"/>
    </row>
    <row r="88" spans="2:16" ht="12" customHeight="1">
      <c r="P88" s="160"/>
    </row>
    <row r="89" spans="2:16" ht="12" customHeight="1">
      <c r="B89" s="3" t="s">
        <v>232</v>
      </c>
      <c r="P89" s="160"/>
    </row>
    <row r="90" spans="2:16" ht="12" customHeight="1">
      <c r="B90" s="3"/>
      <c r="P90" s="160"/>
    </row>
    <row r="91" spans="2:16" ht="12" customHeight="1" thickBot="1">
      <c r="C91" s="117" t="s">
        <v>95</v>
      </c>
      <c r="D91" s="117"/>
      <c r="E91" s="117"/>
      <c r="F91" s="117"/>
      <c r="G91" s="117"/>
      <c r="H91" s="118"/>
      <c r="I91" s="117"/>
      <c r="J91" s="117"/>
      <c r="K91" s="117"/>
      <c r="L91" s="117"/>
      <c r="M91" s="13"/>
      <c r="N91" s="13"/>
      <c r="P91" s="160"/>
    </row>
    <row r="92" spans="2:16" ht="12" customHeight="1">
      <c r="C92" s="119"/>
      <c r="D92" s="119"/>
      <c r="E92" s="119"/>
      <c r="F92" s="119"/>
      <c r="G92" s="119"/>
      <c r="H92" s="299" t="s">
        <v>9</v>
      </c>
      <c r="I92" s="299"/>
      <c r="J92" s="299"/>
      <c r="K92" s="306" t="s">
        <v>5</v>
      </c>
      <c r="L92" s="306"/>
      <c r="N92" s="4" t="s">
        <v>125</v>
      </c>
      <c r="P92" s="160"/>
    </row>
    <row r="93" spans="2:16" ht="12" customHeight="1">
      <c r="C93" s="119"/>
      <c r="D93" s="119"/>
      <c r="E93" s="119"/>
      <c r="F93" s="119"/>
      <c r="G93" s="119"/>
      <c r="H93" s="301" t="s">
        <v>0</v>
      </c>
      <c r="I93" s="301"/>
      <c r="J93" s="301"/>
      <c r="K93" s="290" t="s">
        <v>0</v>
      </c>
      <c r="L93" s="290"/>
      <c r="N93" s="58" t="s">
        <v>1</v>
      </c>
      <c r="P93" s="160"/>
    </row>
    <row r="94" spans="2:16" ht="12" customHeight="1">
      <c r="C94" s="89" t="s">
        <v>10</v>
      </c>
      <c r="D94" s="120"/>
      <c r="E94" s="120"/>
      <c r="F94" s="120"/>
      <c r="G94" s="59"/>
      <c r="H94" s="64">
        <v>2020</v>
      </c>
      <c r="I94" s="66">
        <v>2019</v>
      </c>
      <c r="K94" s="64">
        <v>2020</v>
      </c>
      <c r="L94" s="66">
        <v>2019</v>
      </c>
      <c r="N94" s="55">
        <v>2019</v>
      </c>
      <c r="P94" s="160"/>
    </row>
    <row r="95" spans="2:16" ht="12" customHeight="1">
      <c r="C95" s="67" t="s">
        <v>243</v>
      </c>
      <c r="E95" s="59"/>
      <c r="F95" s="59"/>
      <c r="G95" s="59"/>
      <c r="H95" s="104">
        <v>-20.8</v>
      </c>
      <c r="I95" s="104">
        <v>-15.8</v>
      </c>
      <c r="J95" s="104"/>
      <c r="K95" s="104">
        <v>-59.3</v>
      </c>
      <c r="L95" s="104">
        <v>-48.4</v>
      </c>
      <c r="N95" s="104">
        <v>-63.6</v>
      </c>
      <c r="P95" s="233"/>
    </row>
    <row r="96" spans="2:16" ht="12" customHeight="1">
      <c r="C96" s="67" t="s">
        <v>242</v>
      </c>
      <c r="E96" s="59"/>
      <c r="F96" s="59"/>
      <c r="G96" s="59"/>
      <c r="H96" s="104">
        <v>-2.6</v>
      </c>
      <c r="I96" s="104">
        <v>-3.4</v>
      </c>
      <c r="J96" s="104"/>
      <c r="K96" s="104">
        <v>-8.3000000000000007</v>
      </c>
      <c r="L96" s="104">
        <v>-10.7</v>
      </c>
      <c r="N96" s="104">
        <v>-13.8</v>
      </c>
      <c r="P96" s="233"/>
    </row>
    <row r="97" spans="2:16" ht="12" customHeight="1">
      <c r="C97" s="67" t="s">
        <v>94</v>
      </c>
      <c r="E97" s="59"/>
      <c r="F97" s="59"/>
      <c r="G97" s="59"/>
      <c r="H97" s="104">
        <v>3.2999999999999994</v>
      </c>
      <c r="I97" s="104">
        <v>2.800000000000002</v>
      </c>
      <c r="J97" s="104"/>
      <c r="K97" s="104">
        <v>9.6999999999999993</v>
      </c>
      <c r="L97" s="104">
        <v>7.5999999999999979</v>
      </c>
      <c r="N97" s="104">
        <v>9.9000000000000021</v>
      </c>
      <c r="P97" s="233"/>
    </row>
    <row r="98" spans="2:16" ht="12" customHeight="1">
      <c r="C98" s="62" t="s">
        <v>58</v>
      </c>
      <c r="D98" s="7"/>
      <c r="E98" s="7"/>
      <c r="F98" s="123"/>
      <c r="G98" s="59"/>
      <c r="H98" s="105">
        <f>SUM(H95:H97)</f>
        <v>-20.100000000000001</v>
      </c>
      <c r="I98" s="105">
        <v>-16.399999999999999</v>
      </c>
      <c r="J98" s="101"/>
      <c r="K98" s="105">
        <f>SUM(K95:K97)</f>
        <v>-57.899999999999991</v>
      </c>
      <c r="L98" s="105">
        <v>-51.5</v>
      </c>
      <c r="N98" s="105">
        <v>-67.5</v>
      </c>
      <c r="P98" s="160"/>
    </row>
    <row r="99" spans="2:16" ht="12" customHeight="1">
      <c r="P99" s="160"/>
    </row>
    <row r="100" spans="2:16" ht="12" customHeight="1">
      <c r="P100" s="160"/>
    </row>
    <row r="101" spans="2:16" ht="12" customHeight="1">
      <c r="B101" s="3" t="s">
        <v>233</v>
      </c>
      <c r="P101" s="160"/>
    </row>
    <row r="102" spans="2:16" ht="12" customHeight="1">
      <c r="B102" s="3"/>
      <c r="P102" s="160"/>
    </row>
    <row r="103" spans="2:16" ht="12" customHeight="1" thickBot="1">
      <c r="C103" s="117" t="s">
        <v>96</v>
      </c>
      <c r="D103" s="117"/>
      <c r="E103" s="117"/>
      <c r="F103" s="117"/>
      <c r="G103" s="117"/>
      <c r="H103" s="118"/>
      <c r="I103" s="117"/>
      <c r="J103" s="117"/>
      <c r="K103" s="117"/>
      <c r="L103" s="117"/>
      <c r="M103" s="13"/>
      <c r="N103" s="13"/>
      <c r="P103" s="160"/>
    </row>
    <row r="104" spans="2:16" ht="12" customHeight="1">
      <c r="C104" s="119"/>
      <c r="D104" s="119"/>
      <c r="E104" s="119"/>
      <c r="F104" s="119"/>
      <c r="G104" s="119"/>
      <c r="H104" s="299" t="s">
        <v>9</v>
      </c>
      <c r="I104" s="299"/>
      <c r="J104" s="299"/>
      <c r="K104" s="306" t="s">
        <v>5</v>
      </c>
      <c r="L104" s="306"/>
      <c r="N104" s="4" t="s">
        <v>125</v>
      </c>
      <c r="P104" s="160"/>
    </row>
    <row r="105" spans="2:16" ht="12" customHeight="1">
      <c r="C105" s="119"/>
      <c r="D105" s="119"/>
      <c r="E105" s="119"/>
      <c r="F105" s="119"/>
      <c r="G105" s="119"/>
      <c r="H105" s="301" t="s">
        <v>0</v>
      </c>
      <c r="I105" s="301"/>
      <c r="J105" s="301"/>
      <c r="K105" s="290" t="s">
        <v>0</v>
      </c>
      <c r="L105" s="290"/>
      <c r="N105" s="58" t="s">
        <v>1</v>
      </c>
      <c r="P105" s="160"/>
    </row>
    <row r="106" spans="2:16" ht="12" customHeight="1">
      <c r="C106" s="89" t="s">
        <v>10</v>
      </c>
      <c r="D106" s="120"/>
      <c r="E106" s="120"/>
      <c r="F106" s="120"/>
      <c r="G106" s="59"/>
      <c r="H106" s="64">
        <v>2020</v>
      </c>
      <c r="I106" s="66">
        <v>2019</v>
      </c>
      <c r="K106" s="64">
        <v>2020</v>
      </c>
      <c r="L106" s="66">
        <v>2019</v>
      </c>
      <c r="N106" s="55">
        <v>2019</v>
      </c>
      <c r="P106" s="160"/>
    </row>
    <row r="107" spans="2:16" ht="12" customHeight="1">
      <c r="C107" s="67" t="s">
        <v>7</v>
      </c>
      <c r="D107" s="59"/>
      <c r="E107" s="59"/>
      <c r="F107" s="59"/>
      <c r="G107" s="59"/>
      <c r="H107" s="104">
        <v>0.1</v>
      </c>
      <c r="I107" s="104">
        <v>0.6</v>
      </c>
      <c r="K107" s="104">
        <v>0.8</v>
      </c>
      <c r="L107" s="104">
        <v>1.8</v>
      </c>
      <c r="N107" s="104">
        <v>2.2000000000000002</v>
      </c>
      <c r="P107" s="160"/>
    </row>
    <row r="108" spans="2:16" ht="12" customHeight="1">
      <c r="C108" s="79" t="s">
        <v>97</v>
      </c>
      <c r="E108" s="59"/>
      <c r="F108" s="59"/>
      <c r="G108" s="59"/>
      <c r="H108" s="104">
        <v>-3</v>
      </c>
      <c r="I108" s="104">
        <v>4.5999999999999996</v>
      </c>
      <c r="J108" s="104"/>
      <c r="K108" s="104">
        <v>7.4</v>
      </c>
      <c r="L108" s="104">
        <v>3.6</v>
      </c>
      <c r="N108" s="104">
        <v>1</v>
      </c>
      <c r="P108" s="160"/>
    </row>
    <row r="109" spans="2:16" ht="12" customHeight="1">
      <c r="C109" s="67" t="s">
        <v>98</v>
      </c>
      <c r="E109" s="59"/>
      <c r="F109" s="59"/>
      <c r="G109" s="59"/>
      <c r="H109" s="104">
        <v>-1.3000000000000003</v>
      </c>
      <c r="I109" s="104">
        <v>-1.7999999999999998</v>
      </c>
      <c r="J109" s="104"/>
      <c r="K109" s="104">
        <v>-10.600000000000001</v>
      </c>
      <c r="L109" s="104">
        <v>-6.8</v>
      </c>
      <c r="N109" s="104">
        <v>-7.8</v>
      </c>
      <c r="P109" s="160"/>
    </row>
    <row r="110" spans="2:16" ht="12" customHeight="1">
      <c r="C110" s="62" t="s">
        <v>58</v>
      </c>
      <c r="D110" s="7"/>
      <c r="E110" s="7"/>
      <c r="F110" s="123"/>
      <c r="G110" s="59"/>
      <c r="H110" s="105">
        <f>SUM(H107:H109)</f>
        <v>-4.2</v>
      </c>
      <c r="I110" s="105">
        <v>3.3999999999999995</v>
      </c>
      <c r="J110" s="101">
        <v>-121.60000000000001</v>
      </c>
      <c r="K110" s="105">
        <f>SUM(K107:K109)</f>
        <v>-2.4000000000000004</v>
      </c>
      <c r="L110" s="105">
        <v>-1.3999999999999995</v>
      </c>
      <c r="N110" s="105">
        <v>-4.5999999999999996</v>
      </c>
      <c r="P110" s="160"/>
    </row>
    <row r="111" spans="2:16" ht="12" customHeight="1">
      <c r="P111" s="160"/>
    </row>
    <row r="112" spans="2:16" ht="12" customHeight="1">
      <c r="B112" s="3" t="s">
        <v>234</v>
      </c>
      <c r="P112" s="160"/>
    </row>
    <row r="113" spans="2:16" ht="12" customHeight="1">
      <c r="B113" s="3"/>
      <c r="P113" s="160"/>
    </row>
    <row r="114" spans="2:16" ht="12" customHeight="1" thickBot="1">
      <c r="C114" s="117" t="s">
        <v>99</v>
      </c>
      <c r="D114" s="117"/>
      <c r="E114" s="117"/>
      <c r="F114" s="117"/>
      <c r="G114" s="117"/>
      <c r="H114" s="118"/>
      <c r="I114" s="117"/>
      <c r="J114" s="117"/>
      <c r="K114" s="117"/>
      <c r="L114" s="117"/>
      <c r="M114" s="13"/>
      <c r="N114" s="13"/>
      <c r="P114" s="160"/>
    </row>
    <row r="115" spans="2:16" ht="12" customHeight="1">
      <c r="C115" s="119"/>
      <c r="D115" s="119"/>
      <c r="E115" s="119"/>
      <c r="F115" s="119"/>
      <c r="G115" s="119"/>
      <c r="H115" s="299" t="s">
        <v>9</v>
      </c>
      <c r="I115" s="299"/>
      <c r="J115" s="299"/>
      <c r="K115" s="306" t="s">
        <v>5</v>
      </c>
      <c r="L115" s="306"/>
      <c r="N115" s="4" t="s">
        <v>125</v>
      </c>
      <c r="P115" s="160"/>
    </row>
    <row r="116" spans="2:16" ht="12" customHeight="1">
      <c r="C116" s="119"/>
      <c r="D116" s="119"/>
      <c r="E116" s="119"/>
      <c r="F116" s="119"/>
      <c r="G116" s="119"/>
      <c r="H116" s="301" t="s">
        <v>0</v>
      </c>
      <c r="I116" s="301"/>
      <c r="J116" s="301"/>
      <c r="K116" s="290" t="s">
        <v>0</v>
      </c>
      <c r="L116" s="290"/>
      <c r="N116" s="58" t="s">
        <v>1</v>
      </c>
      <c r="P116" s="160"/>
    </row>
    <row r="117" spans="2:16" ht="12" customHeight="1">
      <c r="C117" s="89" t="s">
        <v>10</v>
      </c>
      <c r="D117" s="120"/>
      <c r="E117" s="120"/>
      <c r="F117" s="120"/>
      <c r="G117" s="59"/>
      <c r="H117" s="64">
        <v>2020</v>
      </c>
      <c r="I117" s="66">
        <v>2019</v>
      </c>
      <c r="K117" s="64">
        <v>2020</v>
      </c>
      <c r="L117" s="66">
        <v>2019</v>
      </c>
      <c r="N117" s="55">
        <v>2019</v>
      </c>
      <c r="P117" s="160"/>
    </row>
    <row r="118" spans="2:16" ht="12" customHeight="1">
      <c r="C118" s="67" t="s">
        <v>100</v>
      </c>
      <c r="D118" s="59"/>
      <c r="E118" s="59"/>
      <c r="F118" s="59"/>
      <c r="G118" s="59"/>
      <c r="H118" s="104">
        <v>-4</v>
      </c>
      <c r="I118" s="104">
        <v>-6.6</v>
      </c>
      <c r="K118" s="104">
        <v>-7.6</v>
      </c>
      <c r="L118" s="104">
        <v>-17</v>
      </c>
      <c r="N118" s="104">
        <v>-34.799999999999997</v>
      </c>
      <c r="P118" s="160"/>
    </row>
    <row r="119" spans="2:16" ht="12" customHeight="1">
      <c r="C119" s="79" t="s">
        <v>101</v>
      </c>
      <c r="E119" s="59"/>
      <c r="F119" s="59"/>
      <c r="G119" s="59"/>
      <c r="H119" s="104">
        <v>0</v>
      </c>
      <c r="I119" s="104">
        <v>0.7</v>
      </c>
      <c r="J119" s="104"/>
      <c r="K119" s="104">
        <v>0</v>
      </c>
      <c r="L119" s="104">
        <v>0.7</v>
      </c>
      <c r="N119" s="104">
        <v>0.7</v>
      </c>
      <c r="P119" s="160"/>
    </row>
    <row r="120" spans="2:16" ht="12" customHeight="1">
      <c r="C120" s="62" t="s">
        <v>58</v>
      </c>
      <c r="D120" s="7"/>
      <c r="E120" s="7"/>
      <c r="F120" s="123"/>
      <c r="G120" s="59"/>
      <c r="H120" s="105">
        <f>SUM(H118:H119)</f>
        <v>-4</v>
      </c>
      <c r="I120" s="105">
        <v>-5.8999999999999995</v>
      </c>
      <c r="J120" s="101">
        <v>-121.60000000000001</v>
      </c>
      <c r="K120" s="105">
        <f>SUM(K118:K119)</f>
        <v>-7.6</v>
      </c>
      <c r="L120" s="105">
        <v>-16.3</v>
      </c>
      <c r="N120" s="105">
        <v>-34.099999999999994</v>
      </c>
      <c r="P120" s="160"/>
    </row>
    <row r="121" spans="2:16" ht="12" customHeight="1">
      <c r="P121" s="160"/>
    </row>
    <row r="122" spans="2:16" ht="12" customHeight="1">
      <c r="B122" s="3" t="s">
        <v>235</v>
      </c>
      <c r="P122" s="160"/>
    </row>
    <row r="123" spans="2:16" ht="12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69"/>
      <c r="P123" s="160"/>
    </row>
    <row r="124" spans="2:16" ht="12" customHeight="1" thickBot="1">
      <c r="C124" s="117" t="s">
        <v>102</v>
      </c>
      <c r="D124" s="117"/>
      <c r="E124" s="117"/>
      <c r="F124" s="117"/>
      <c r="G124" s="117"/>
      <c r="H124" s="118"/>
      <c r="I124" s="117"/>
      <c r="J124" s="117"/>
      <c r="K124" s="117"/>
      <c r="L124" s="117"/>
      <c r="M124" s="14"/>
      <c r="N124" s="14"/>
      <c r="P124" s="281"/>
    </row>
    <row r="125" spans="2:16" ht="12" customHeight="1">
      <c r="C125" s="119"/>
      <c r="D125" s="119"/>
      <c r="E125" s="119"/>
      <c r="F125" s="119"/>
      <c r="G125" s="119"/>
      <c r="H125" s="299" t="s">
        <v>9</v>
      </c>
      <c r="I125" s="299"/>
      <c r="J125" s="299"/>
      <c r="K125" s="306" t="s">
        <v>5</v>
      </c>
      <c r="L125" s="306"/>
      <c r="M125" s="8"/>
      <c r="N125" s="69" t="s">
        <v>125</v>
      </c>
      <c r="P125" s="160"/>
    </row>
    <row r="126" spans="2:16" ht="12" customHeight="1">
      <c r="C126" s="119"/>
      <c r="D126" s="119"/>
      <c r="E126" s="119"/>
      <c r="F126" s="119"/>
      <c r="G126" s="119"/>
      <c r="H126" s="301" t="s">
        <v>0</v>
      </c>
      <c r="I126" s="301"/>
      <c r="J126" s="301"/>
      <c r="K126" s="290" t="s">
        <v>0</v>
      </c>
      <c r="L126" s="290"/>
      <c r="M126" s="8"/>
      <c r="N126" s="229" t="s">
        <v>1</v>
      </c>
      <c r="P126" s="160"/>
    </row>
    <row r="127" spans="2:16" ht="12" customHeight="1">
      <c r="C127" s="89" t="s">
        <v>10</v>
      </c>
      <c r="D127" s="120"/>
      <c r="E127" s="120"/>
      <c r="F127" s="120"/>
      <c r="G127" s="59"/>
      <c r="H127" s="64">
        <v>2020</v>
      </c>
      <c r="I127" s="66">
        <v>2019</v>
      </c>
      <c r="J127" s="8"/>
      <c r="K127" s="64">
        <v>2020</v>
      </c>
      <c r="L127" s="66">
        <v>2019</v>
      </c>
      <c r="M127" s="8"/>
      <c r="N127" s="230">
        <v>2019</v>
      </c>
      <c r="P127" s="160"/>
    </row>
    <row r="128" spans="2:16" ht="12" customHeight="1">
      <c r="C128" s="67" t="s">
        <v>103</v>
      </c>
      <c r="D128" s="59"/>
      <c r="E128" s="59"/>
      <c r="F128" s="59"/>
      <c r="G128" s="59"/>
      <c r="H128" s="104">
        <v>2.4</v>
      </c>
      <c r="I128" s="104">
        <v>6.0999999999999979</v>
      </c>
      <c r="J128" s="8"/>
      <c r="K128" s="104">
        <v>10.199999999999999</v>
      </c>
      <c r="L128" s="104">
        <v>12.399999999999999</v>
      </c>
      <c r="M128" s="8"/>
      <c r="N128" s="104">
        <v>20.3</v>
      </c>
      <c r="P128" s="160"/>
    </row>
    <row r="129" spans="2:16" ht="12" customHeight="1">
      <c r="C129" s="79" t="s">
        <v>104</v>
      </c>
      <c r="D129" s="59"/>
      <c r="E129" s="59"/>
      <c r="F129" s="59"/>
      <c r="G129" s="59"/>
      <c r="H129" s="104">
        <v>5.7</v>
      </c>
      <c r="I129" s="104">
        <v>3.1</v>
      </c>
      <c r="J129" s="8"/>
      <c r="K129" s="104">
        <v>9</v>
      </c>
      <c r="L129" s="104">
        <v>22.9</v>
      </c>
      <c r="M129" s="8"/>
      <c r="N129" s="104">
        <v>29.2</v>
      </c>
      <c r="P129" s="160"/>
    </row>
    <row r="130" spans="2:16" ht="12" customHeight="1">
      <c r="C130" s="79" t="s">
        <v>105</v>
      </c>
      <c r="D130" s="59"/>
      <c r="E130" s="59"/>
      <c r="F130" s="59"/>
      <c r="G130" s="59"/>
      <c r="H130" s="104">
        <v>0.2</v>
      </c>
      <c r="I130" s="104">
        <v>1</v>
      </c>
      <c r="J130" s="8"/>
      <c r="K130" s="104">
        <v>4.4000000000000004</v>
      </c>
      <c r="L130" s="104">
        <v>4</v>
      </c>
      <c r="M130" s="8"/>
      <c r="N130" s="104">
        <v>6.3</v>
      </c>
      <c r="P130" s="160"/>
    </row>
    <row r="131" spans="2:16" ht="12" customHeight="1">
      <c r="C131" s="82" t="s">
        <v>2</v>
      </c>
      <c r="D131" s="120"/>
      <c r="E131" s="120"/>
      <c r="F131" s="120"/>
      <c r="G131" s="59"/>
      <c r="H131" s="126">
        <v>0.1</v>
      </c>
      <c r="I131" s="126">
        <v>0.5</v>
      </c>
      <c r="J131" s="8"/>
      <c r="K131" s="126">
        <v>1.1000000000000001</v>
      </c>
      <c r="L131" s="126">
        <v>2.1</v>
      </c>
      <c r="M131" s="8"/>
      <c r="N131" s="126">
        <v>3.3</v>
      </c>
      <c r="P131" s="160"/>
    </row>
    <row r="132" spans="2:16" ht="12" customHeight="1">
      <c r="C132" s="71" t="s">
        <v>106</v>
      </c>
      <c r="D132" s="59"/>
      <c r="E132" s="59"/>
      <c r="F132" s="59"/>
      <c r="G132" s="59"/>
      <c r="H132" s="101">
        <f>SUM(H128:H131)</f>
        <v>8.3999999999999986</v>
      </c>
      <c r="I132" s="101">
        <v>10.7</v>
      </c>
      <c r="J132" s="187"/>
      <c r="K132" s="101">
        <f>SUM(K128:K131)</f>
        <v>24.700000000000003</v>
      </c>
      <c r="L132" s="101">
        <v>41.4</v>
      </c>
      <c r="M132" s="8"/>
      <c r="N132" s="101">
        <v>59.099999999999994</v>
      </c>
      <c r="P132" s="160"/>
    </row>
    <row r="133" spans="2:16" ht="12" customHeight="1">
      <c r="C133" s="67" t="s">
        <v>107</v>
      </c>
      <c r="D133" s="8"/>
      <c r="E133" s="59"/>
      <c r="F133" s="59"/>
      <c r="G133" s="59"/>
      <c r="H133" s="104">
        <v>-8.1</v>
      </c>
      <c r="I133" s="104">
        <v>11.5</v>
      </c>
      <c r="J133" s="104"/>
      <c r="K133" s="104">
        <v>-0.89999999999999991</v>
      </c>
      <c r="L133" s="104">
        <v>9</v>
      </c>
      <c r="M133" s="8"/>
      <c r="N133" s="104">
        <v>2.8999999999999995</v>
      </c>
      <c r="P133" s="160"/>
    </row>
    <row r="134" spans="2:16" ht="12" customHeight="1">
      <c r="C134" s="125" t="s">
        <v>108</v>
      </c>
      <c r="D134" s="276"/>
      <c r="E134" s="276"/>
      <c r="F134" s="123"/>
      <c r="G134" s="59"/>
      <c r="H134" s="105">
        <f>SUM(H132:H133)</f>
        <v>0.29999999999999893</v>
      </c>
      <c r="I134" s="105">
        <v>22.199999999999996</v>
      </c>
      <c r="J134" s="101"/>
      <c r="K134" s="105">
        <f>SUM(K132:K133)</f>
        <v>23.800000000000004</v>
      </c>
      <c r="L134" s="105">
        <v>50.4</v>
      </c>
      <c r="M134" s="8"/>
      <c r="N134" s="105">
        <v>61.999999999999993</v>
      </c>
      <c r="P134" s="160"/>
    </row>
    <row r="135" spans="2:16" ht="12" customHeight="1">
      <c r="K135" s="186"/>
      <c r="P135" s="160"/>
    </row>
    <row r="136" spans="2:16" ht="12" customHeight="1">
      <c r="B136" s="243" t="s">
        <v>236</v>
      </c>
      <c r="C136" s="8"/>
      <c r="K136" s="186"/>
      <c r="P136" s="160"/>
    </row>
    <row r="137" spans="2:16" ht="12" customHeight="1">
      <c r="P137" s="160"/>
    </row>
    <row r="138" spans="2:16" ht="12" customHeight="1" thickBot="1">
      <c r="C138" s="117" t="s">
        <v>109</v>
      </c>
      <c r="D138" s="117"/>
      <c r="E138" s="117"/>
      <c r="F138" s="117"/>
      <c r="G138" s="117"/>
      <c r="H138" s="118"/>
      <c r="I138" s="117"/>
      <c r="J138" s="117"/>
      <c r="K138" s="117"/>
      <c r="L138" s="117"/>
      <c r="M138" s="13"/>
      <c r="N138" s="13"/>
      <c r="P138" s="160"/>
    </row>
    <row r="139" spans="2:16" ht="12" customHeight="1">
      <c r="C139" s="119"/>
      <c r="D139" s="119"/>
      <c r="E139" s="119"/>
      <c r="F139" s="119"/>
      <c r="G139" s="119"/>
      <c r="K139" s="302" t="s">
        <v>0</v>
      </c>
      <c r="L139" s="302"/>
      <c r="N139" s="63" t="s">
        <v>1</v>
      </c>
      <c r="P139" s="160"/>
    </row>
    <row r="140" spans="2:16" ht="12" customHeight="1">
      <c r="C140" s="89" t="s">
        <v>10</v>
      </c>
      <c r="D140" s="120"/>
      <c r="E140" s="120"/>
      <c r="F140" s="120"/>
      <c r="G140" s="120"/>
      <c r="H140" s="120"/>
      <c r="I140" s="120"/>
      <c r="J140" s="11"/>
      <c r="K140" s="177">
        <v>2020</v>
      </c>
      <c r="L140" s="65">
        <v>2019</v>
      </c>
      <c r="M140" s="11"/>
      <c r="N140" s="55">
        <v>2019</v>
      </c>
      <c r="P140" s="160"/>
    </row>
    <row r="141" spans="2:16" ht="12" customHeight="1">
      <c r="C141" s="59" t="s">
        <v>110</v>
      </c>
      <c r="D141" s="59"/>
      <c r="E141" s="59"/>
      <c r="F141" s="59"/>
      <c r="G141" s="59"/>
      <c r="H141" s="59"/>
      <c r="I141" s="59"/>
      <c r="J141" s="11"/>
      <c r="K141" s="104">
        <v>0</v>
      </c>
      <c r="L141" s="104">
        <v>0</v>
      </c>
      <c r="M141" s="104"/>
      <c r="N141" s="104">
        <v>0</v>
      </c>
      <c r="P141" s="160"/>
    </row>
    <row r="142" spans="2:16" ht="12" customHeight="1">
      <c r="C142" s="59" t="s">
        <v>111</v>
      </c>
      <c r="D142" s="59"/>
      <c r="E142" s="59"/>
      <c r="F142" s="59"/>
      <c r="G142" s="59"/>
      <c r="H142" s="59"/>
      <c r="I142" s="59"/>
      <c r="J142" s="11"/>
      <c r="K142" s="104">
        <v>0</v>
      </c>
      <c r="L142" s="104">
        <v>6.6</v>
      </c>
      <c r="M142" s="104"/>
      <c r="N142" s="104">
        <v>0</v>
      </c>
      <c r="P142" s="160"/>
    </row>
    <row r="143" spans="2:16" ht="12" customHeight="1">
      <c r="C143" s="59" t="s">
        <v>112</v>
      </c>
      <c r="D143" s="59"/>
      <c r="E143" s="59"/>
      <c r="F143" s="59"/>
      <c r="G143" s="59"/>
      <c r="H143" s="59"/>
      <c r="I143" s="59"/>
      <c r="J143" s="11"/>
      <c r="K143" s="104">
        <v>3.2</v>
      </c>
      <c r="L143" s="104">
        <v>57</v>
      </c>
      <c r="M143" s="104"/>
      <c r="N143" s="104">
        <v>40.299999999999997</v>
      </c>
      <c r="P143" s="160"/>
    </row>
    <row r="144" spans="2:16" ht="12" customHeight="1">
      <c r="C144" s="59" t="s">
        <v>113</v>
      </c>
      <c r="D144" s="59"/>
      <c r="E144" s="59"/>
      <c r="F144" s="59"/>
      <c r="G144" s="59"/>
      <c r="H144" s="59"/>
      <c r="I144" s="59"/>
      <c r="J144" s="11"/>
      <c r="K144" s="104">
        <v>20</v>
      </c>
      <c r="L144" s="104">
        <v>46.9</v>
      </c>
      <c r="M144" s="104"/>
      <c r="N144" s="104">
        <v>37.299999999999997</v>
      </c>
      <c r="P144" s="160"/>
    </row>
    <row r="145" spans="3:16" ht="12" customHeight="1">
      <c r="C145" s="59" t="s">
        <v>114</v>
      </c>
      <c r="J145" s="11"/>
      <c r="K145" s="104">
        <v>52.1</v>
      </c>
      <c r="L145" s="104">
        <v>85.7</v>
      </c>
      <c r="M145" s="104"/>
      <c r="N145" s="104">
        <v>72.8</v>
      </c>
      <c r="P145" s="160"/>
    </row>
    <row r="146" spans="3:16" ht="12" customHeight="1">
      <c r="C146" s="59" t="s">
        <v>182</v>
      </c>
      <c r="D146" s="11"/>
      <c r="E146" s="11"/>
      <c r="F146" s="11"/>
      <c r="G146" s="11"/>
      <c r="H146" s="11"/>
      <c r="I146" s="11"/>
      <c r="J146" s="11"/>
      <c r="K146" s="104">
        <v>107</v>
      </c>
      <c r="L146" s="104">
        <v>81.099999999999994</v>
      </c>
      <c r="M146" s="104"/>
      <c r="N146" s="104">
        <v>133.30000000000001</v>
      </c>
      <c r="P146" s="160"/>
    </row>
    <row r="147" spans="3:16" ht="12" customHeight="1">
      <c r="C147" s="120" t="s">
        <v>244</v>
      </c>
      <c r="D147" s="111"/>
      <c r="E147" s="111"/>
      <c r="F147" s="111"/>
      <c r="G147" s="111"/>
      <c r="H147" s="111"/>
      <c r="I147" s="111"/>
      <c r="J147" s="11"/>
      <c r="K147" s="126">
        <v>35.4</v>
      </c>
      <c r="L147" s="126">
        <v>0</v>
      </c>
      <c r="M147" s="104"/>
      <c r="N147" s="126">
        <v>0</v>
      </c>
      <c r="P147" s="160"/>
    </row>
    <row r="148" spans="3:16" ht="12" customHeight="1">
      <c r="C148" s="67" t="s">
        <v>115</v>
      </c>
      <c r="J148" s="11"/>
      <c r="K148" s="104">
        <v>217.7</v>
      </c>
      <c r="L148" s="104">
        <v>277.3</v>
      </c>
      <c r="M148" s="104"/>
      <c r="N148" s="104">
        <v>283.7</v>
      </c>
      <c r="P148" s="160"/>
    </row>
    <row r="149" spans="3:16" ht="12" customHeight="1">
      <c r="C149" s="67" t="s">
        <v>192</v>
      </c>
      <c r="J149" s="11"/>
      <c r="K149" s="104">
        <v>471.7</v>
      </c>
      <c r="L149" s="104">
        <v>374.99999999999994</v>
      </c>
      <c r="M149" s="104"/>
      <c r="N149" s="104">
        <v>274.90000000000003</v>
      </c>
      <c r="P149" s="160"/>
    </row>
    <row r="150" spans="3:16" ht="12" customHeight="1">
      <c r="C150" s="62" t="s">
        <v>44</v>
      </c>
      <c r="D150" s="7"/>
      <c r="E150" s="7"/>
      <c r="F150" s="7"/>
      <c r="G150" s="7"/>
      <c r="H150" s="7"/>
      <c r="I150" s="7"/>
      <c r="J150" s="11"/>
      <c r="K150" s="107">
        <v>689.4</v>
      </c>
      <c r="L150" s="107">
        <v>652.29999999999995</v>
      </c>
      <c r="M150" s="104"/>
      <c r="N150" s="107">
        <v>558.6</v>
      </c>
      <c r="P150" s="160"/>
    </row>
    <row r="151" spans="3:16" ht="12" customHeight="1">
      <c r="K151" s="10"/>
      <c r="P151" s="160"/>
    </row>
    <row r="152" spans="3:16" ht="12" customHeight="1">
      <c r="P152" s="160"/>
    </row>
    <row r="153" spans="3:16" ht="12" customHeight="1" thickBot="1">
      <c r="C153" s="117" t="s">
        <v>208</v>
      </c>
      <c r="D153" s="117"/>
      <c r="E153" s="117"/>
      <c r="F153" s="117"/>
      <c r="G153" s="117"/>
      <c r="H153" s="118"/>
      <c r="I153" s="117"/>
      <c r="J153" s="117"/>
      <c r="K153" s="117"/>
      <c r="L153" s="117"/>
      <c r="M153" s="13"/>
      <c r="N153" s="13"/>
      <c r="P153" s="160"/>
    </row>
    <row r="154" spans="3:16" ht="12" customHeight="1">
      <c r="C154" s="59"/>
      <c r="D154" s="59"/>
      <c r="E154" s="59"/>
      <c r="F154" s="59"/>
      <c r="G154" s="59"/>
      <c r="H154" s="299" t="s">
        <v>9</v>
      </c>
      <c r="I154" s="299"/>
      <c r="J154" s="299"/>
      <c r="K154" s="306" t="s">
        <v>5</v>
      </c>
      <c r="L154" s="306"/>
      <c r="M154" s="11"/>
      <c r="N154" s="4" t="s">
        <v>125</v>
      </c>
      <c r="P154" s="160"/>
    </row>
    <row r="155" spans="3:16" ht="12" customHeight="1">
      <c r="C155" s="119"/>
      <c r="D155" s="119"/>
      <c r="E155" s="119"/>
      <c r="F155" s="119"/>
      <c r="G155" s="119"/>
      <c r="H155" s="301" t="s">
        <v>0</v>
      </c>
      <c r="I155" s="301"/>
      <c r="J155" s="301"/>
      <c r="K155" s="290" t="s">
        <v>0</v>
      </c>
      <c r="L155" s="290"/>
      <c r="N155" s="58" t="s">
        <v>1</v>
      </c>
      <c r="P155" s="160"/>
    </row>
    <row r="156" spans="3:16" ht="12" customHeight="1">
      <c r="C156" s="89" t="s">
        <v>10</v>
      </c>
      <c r="D156" s="120"/>
      <c r="E156" s="120"/>
      <c r="F156" s="120"/>
      <c r="G156" s="59"/>
      <c r="H156" s="64">
        <v>2020</v>
      </c>
      <c r="I156" s="66">
        <v>2019</v>
      </c>
      <c r="K156" s="64">
        <v>2020</v>
      </c>
      <c r="L156" s="66">
        <v>2019</v>
      </c>
      <c r="N156" s="55">
        <v>2019</v>
      </c>
      <c r="P156" s="160"/>
    </row>
    <row r="157" spans="3:16" ht="12" customHeight="1">
      <c r="C157" s="157"/>
      <c r="D157" s="59"/>
      <c r="E157" s="59"/>
      <c r="F157" s="59"/>
      <c r="G157" s="59"/>
      <c r="H157" s="11"/>
      <c r="I157" s="11"/>
      <c r="K157" s="121"/>
      <c r="L157" s="122"/>
      <c r="N157" s="63"/>
      <c r="P157" s="160"/>
    </row>
    <row r="158" spans="3:16" ht="12" customHeight="1">
      <c r="C158" s="4" t="s">
        <v>205</v>
      </c>
      <c r="G158" s="11"/>
      <c r="H158" s="183">
        <v>19.400000000000006</v>
      </c>
      <c r="I158" s="183">
        <v>137.19999999999999</v>
      </c>
      <c r="K158" s="183">
        <v>38.700000000000003</v>
      </c>
      <c r="L158" s="183">
        <v>198.3</v>
      </c>
      <c r="M158" s="183"/>
      <c r="N158" s="183">
        <v>307.2</v>
      </c>
      <c r="P158" s="160"/>
    </row>
    <row r="159" spans="3:16" ht="12" customHeight="1">
      <c r="C159" s="4" t="s">
        <v>131</v>
      </c>
      <c r="G159" s="11"/>
      <c r="H159" s="183">
        <v>28.3</v>
      </c>
      <c r="I159" s="183">
        <v>53.9</v>
      </c>
      <c r="K159" s="183">
        <v>97.2</v>
      </c>
      <c r="L159" s="183">
        <v>160.4</v>
      </c>
      <c r="M159" s="183"/>
      <c r="N159" s="183">
        <v>273.10000000000002</v>
      </c>
      <c r="P159" s="170"/>
    </row>
    <row r="160" spans="3:16" ht="12" customHeight="1">
      <c r="C160" s="4" t="s">
        <v>116</v>
      </c>
      <c r="G160" s="11"/>
      <c r="H160" s="183">
        <v>56.8</v>
      </c>
      <c r="I160" s="183">
        <v>75.7</v>
      </c>
      <c r="K160" s="183">
        <v>189.2</v>
      </c>
      <c r="L160" s="183">
        <v>203.5</v>
      </c>
      <c r="M160" s="183"/>
      <c r="N160" s="183">
        <v>244.8</v>
      </c>
      <c r="P160" s="236"/>
    </row>
    <row r="161" spans="2:16" ht="12" customHeight="1">
      <c r="C161" s="4" t="s">
        <v>117</v>
      </c>
      <c r="G161" s="11"/>
      <c r="H161" s="183">
        <v>3.2999999999999994</v>
      </c>
      <c r="I161" s="183">
        <v>2.800000000000002</v>
      </c>
      <c r="K161" s="183">
        <v>9.6999999999999993</v>
      </c>
      <c r="L161" s="183">
        <v>7.5999999999999979</v>
      </c>
      <c r="M161" s="183"/>
      <c r="N161" s="183">
        <v>9.9000000000000021</v>
      </c>
      <c r="P161" s="160"/>
    </row>
    <row r="162" spans="2:16" ht="12" customHeight="1">
      <c r="C162" s="4" t="s">
        <v>118</v>
      </c>
      <c r="G162" s="11"/>
      <c r="H162" s="183">
        <v>25.6</v>
      </c>
      <c r="I162" s="183">
        <v>28.5</v>
      </c>
      <c r="K162" s="183">
        <v>72.900000000000006</v>
      </c>
      <c r="L162" s="183">
        <v>73.900000000000006</v>
      </c>
      <c r="M162" s="183"/>
      <c r="N162" s="183">
        <v>86.8</v>
      </c>
      <c r="P162" s="160"/>
    </row>
    <row r="163" spans="2:16" ht="12" customHeight="1">
      <c r="C163" s="4" t="s">
        <v>225</v>
      </c>
      <c r="G163" s="11"/>
      <c r="H163" s="183">
        <v>-25.8</v>
      </c>
      <c r="I163" s="183">
        <v>-63</v>
      </c>
      <c r="K163" s="183">
        <v>-96.8</v>
      </c>
      <c r="L163" s="183">
        <v>-162.9</v>
      </c>
      <c r="M163" s="183"/>
      <c r="N163" s="183">
        <v>-206.5</v>
      </c>
      <c r="P163" s="160"/>
    </row>
    <row r="164" spans="2:16" ht="12" customHeight="1">
      <c r="C164" s="4" t="s">
        <v>226</v>
      </c>
      <c r="G164" s="11"/>
      <c r="H164" s="183">
        <v>-18.3</v>
      </c>
      <c r="I164" s="183">
        <v>-68.199999999999989</v>
      </c>
      <c r="K164" s="183">
        <v>-27.6</v>
      </c>
      <c r="L164" s="183">
        <v>-121.1</v>
      </c>
      <c r="M164" s="183"/>
      <c r="N164" s="183">
        <v>-213</v>
      </c>
      <c r="P164" s="170"/>
    </row>
    <row r="165" spans="2:16" ht="12" customHeight="1">
      <c r="C165" s="4" t="s">
        <v>88</v>
      </c>
      <c r="G165" s="11"/>
      <c r="H165" s="183">
        <v>0</v>
      </c>
      <c r="I165" s="183">
        <v>0</v>
      </c>
      <c r="K165" s="183">
        <v>-16.7</v>
      </c>
      <c r="L165" s="183">
        <v>-3.2</v>
      </c>
      <c r="M165" s="183"/>
      <c r="N165" s="183">
        <v>-17.899999999999999</v>
      </c>
      <c r="P165" s="238"/>
    </row>
    <row r="166" spans="2:16" ht="12" customHeight="1">
      <c r="C166" s="4"/>
      <c r="G166" s="11"/>
      <c r="K166" s="183"/>
      <c r="L166" s="183"/>
      <c r="M166" s="183"/>
      <c r="N166" s="183"/>
      <c r="P166" s="237"/>
    </row>
    <row r="167" spans="2:16" ht="12" customHeight="1">
      <c r="C167" s="57" t="s">
        <v>81</v>
      </c>
      <c r="G167" s="11"/>
      <c r="K167" s="183"/>
      <c r="L167" s="183"/>
      <c r="M167" s="183"/>
      <c r="N167" s="183"/>
      <c r="P167" s="160"/>
    </row>
    <row r="168" spans="2:16" ht="12" customHeight="1">
      <c r="C168" s="4" t="s">
        <v>206</v>
      </c>
      <c r="G168" s="11"/>
      <c r="H168" s="183">
        <v>50.4</v>
      </c>
      <c r="I168" s="183">
        <v>94.9</v>
      </c>
      <c r="K168" s="183">
        <v>157.5</v>
      </c>
      <c r="L168" s="183">
        <v>191.8</v>
      </c>
      <c r="M168" s="183"/>
      <c r="N168" s="183">
        <v>256.5</v>
      </c>
      <c r="P168" s="160"/>
    </row>
    <row r="169" spans="2:16" ht="12" customHeight="1">
      <c r="C169" s="58" t="s">
        <v>207</v>
      </c>
      <c r="D169" s="111"/>
      <c r="E169" s="111"/>
      <c r="F169" s="111"/>
      <c r="G169" s="11"/>
      <c r="H169" s="207">
        <f>+H168/H160</f>
        <v>0.88732394366197187</v>
      </c>
      <c r="I169" s="207">
        <v>1.2536327608982827</v>
      </c>
      <c r="J169" s="11"/>
      <c r="K169" s="207">
        <f>+K168/K160</f>
        <v>0.83245243128964064</v>
      </c>
      <c r="L169" s="207">
        <v>0.94250614250614251</v>
      </c>
      <c r="M169" s="183"/>
      <c r="N169" s="207">
        <v>1.0477941176470589</v>
      </c>
      <c r="P169" s="160"/>
    </row>
    <row r="170" spans="2:16" ht="12" customHeight="1">
      <c r="G170" s="11"/>
      <c r="K170" s="183"/>
      <c r="L170" s="183"/>
      <c r="M170" s="183"/>
      <c r="N170" s="183"/>
      <c r="P170" s="160"/>
    </row>
    <row r="171" spans="2:16" ht="12" customHeight="1">
      <c r="G171" s="11"/>
      <c r="P171" s="160"/>
    </row>
    <row r="172" spans="2:16" ht="12" customHeight="1">
      <c r="H172" s="104"/>
      <c r="I172" s="122"/>
      <c r="K172" s="104"/>
      <c r="L172" s="104"/>
      <c r="P172" s="160"/>
    </row>
    <row r="173" spans="2:16" ht="12" customHeight="1">
      <c r="H173" s="104"/>
      <c r="I173" s="122"/>
      <c r="K173" s="104"/>
      <c r="L173" s="104"/>
      <c r="P173" s="160"/>
    </row>
    <row r="174" spans="2:16" ht="12" customHeight="1">
      <c r="B174" s="211" t="s">
        <v>142</v>
      </c>
      <c r="C174" s="71"/>
      <c r="H174" s="104"/>
      <c r="I174" s="122"/>
      <c r="K174" s="104"/>
      <c r="L174" s="104"/>
      <c r="P174" s="160"/>
    </row>
    <row r="175" spans="2:16" ht="12" customHeight="1">
      <c r="H175" s="104"/>
      <c r="I175" s="122"/>
      <c r="K175" s="104"/>
      <c r="L175" s="104"/>
      <c r="P175" s="160"/>
    </row>
    <row r="176" spans="2:16" ht="12" customHeight="1" thickBot="1">
      <c r="C176" s="117" t="s">
        <v>143</v>
      </c>
      <c r="D176" s="117"/>
      <c r="E176" s="117"/>
      <c r="F176" s="117"/>
      <c r="G176" s="117"/>
      <c r="H176" s="118"/>
      <c r="I176" s="117"/>
      <c r="J176" s="117"/>
      <c r="K176" s="117"/>
      <c r="L176" s="117"/>
      <c r="M176" s="13"/>
      <c r="N176" s="13"/>
      <c r="P176" s="160"/>
    </row>
    <row r="177" spans="3:16" ht="12" customHeight="1">
      <c r="C177" s="119"/>
      <c r="D177" s="119"/>
      <c r="E177" s="119"/>
      <c r="F177" s="119"/>
      <c r="G177" s="119"/>
      <c r="J177" s="259"/>
      <c r="K177" s="290" t="s">
        <v>0</v>
      </c>
      <c r="L177" s="290"/>
      <c r="N177" s="58" t="s">
        <v>1</v>
      </c>
      <c r="P177" s="160"/>
    </row>
    <row r="178" spans="3:16" ht="12" customHeight="1">
      <c r="C178" s="89" t="s">
        <v>10</v>
      </c>
      <c r="D178" s="120"/>
      <c r="E178" s="120"/>
      <c r="F178" s="120"/>
      <c r="G178" s="120"/>
      <c r="H178" s="120"/>
      <c r="I178" s="120"/>
      <c r="J178" s="11"/>
      <c r="K178" s="64">
        <v>2020</v>
      </c>
      <c r="L178" s="66">
        <v>2019</v>
      </c>
      <c r="M178" s="8"/>
      <c r="N178" s="230">
        <v>2019</v>
      </c>
      <c r="P178" s="160"/>
    </row>
    <row r="179" spans="3:16" ht="12" customHeight="1">
      <c r="C179" s="152" t="s">
        <v>132</v>
      </c>
      <c r="J179" s="11"/>
      <c r="K179" s="104"/>
      <c r="L179" s="104"/>
      <c r="M179" s="8"/>
      <c r="N179" s="69"/>
      <c r="P179" s="160"/>
    </row>
    <row r="180" spans="3:16" ht="12" customHeight="1">
      <c r="C180" s="67" t="s">
        <v>263</v>
      </c>
      <c r="K180" s="104">
        <v>2</v>
      </c>
      <c r="L180" s="104">
        <v>378</v>
      </c>
      <c r="M180" s="8"/>
      <c r="N180" s="104">
        <v>377</v>
      </c>
      <c r="P180" s="160"/>
    </row>
    <row r="181" spans="3:16" ht="12" customHeight="1">
      <c r="C181" s="67" t="s">
        <v>267</v>
      </c>
      <c r="D181" s="8"/>
      <c r="E181" s="8"/>
      <c r="F181" s="8"/>
      <c r="G181" s="8"/>
      <c r="H181" s="8"/>
      <c r="I181" s="8"/>
      <c r="J181" s="8"/>
      <c r="K181" s="104">
        <v>520.4</v>
      </c>
      <c r="L181" s="104">
        <v>0</v>
      </c>
      <c r="M181" s="8"/>
      <c r="N181" s="104">
        <v>0</v>
      </c>
      <c r="P181" s="160"/>
    </row>
    <row r="182" spans="3:16" ht="12" customHeight="1">
      <c r="C182" s="67" t="s">
        <v>133</v>
      </c>
      <c r="K182" s="104">
        <v>109.4</v>
      </c>
      <c r="L182" s="104">
        <v>125</v>
      </c>
      <c r="M182" s="8"/>
      <c r="N182" s="104">
        <v>119.8</v>
      </c>
      <c r="P182" s="160"/>
    </row>
    <row r="183" spans="3:16" ht="12" customHeight="1">
      <c r="C183" s="67" t="s">
        <v>134</v>
      </c>
      <c r="K183" s="104">
        <v>189.1</v>
      </c>
      <c r="L183" s="104">
        <v>208.7</v>
      </c>
      <c r="M183" s="8"/>
      <c r="N183" s="104">
        <v>202.3</v>
      </c>
      <c r="P183" s="160"/>
    </row>
    <row r="184" spans="3:16" ht="12" customHeight="1">
      <c r="C184" s="67" t="s">
        <v>135</v>
      </c>
      <c r="K184" s="104">
        <v>135.19999999999999</v>
      </c>
      <c r="L184" s="104">
        <v>170</v>
      </c>
      <c r="M184" s="8"/>
      <c r="N184" s="104">
        <v>180</v>
      </c>
      <c r="P184" s="160"/>
    </row>
    <row r="185" spans="3:16" ht="12" customHeight="1">
      <c r="C185" s="67" t="s">
        <v>268</v>
      </c>
      <c r="K185" s="104">
        <v>214.8</v>
      </c>
      <c r="L185" s="104">
        <v>0</v>
      </c>
      <c r="M185" s="8"/>
      <c r="N185" s="104">
        <v>0</v>
      </c>
      <c r="P185" s="160"/>
    </row>
    <row r="186" spans="3:16" ht="12" customHeight="1">
      <c r="C186" s="152" t="s">
        <v>136</v>
      </c>
      <c r="K186" s="104"/>
      <c r="L186" s="104"/>
      <c r="M186" s="8"/>
      <c r="N186" s="104"/>
      <c r="P186" s="160"/>
    </row>
    <row r="187" spans="3:16" ht="12" customHeight="1">
      <c r="C187" s="67" t="s">
        <v>137</v>
      </c>
      <c r="K187" s="104">
        <v>0</v>
      </c>
      <c r="L187" s="104">
        <v>212</v>
      </c>
      <c r="M187" s="8"/>
      <c r="N187" s="104">
        <v>212</v>
      </c>
      <c r="P187" s="160"/>
    </row>
    <row r="188" spans="3:16" ht="12" customHeight="1">
      <c r="C188" s="62" t="s">
        <v>144</v>
      </c>
      <c r="D188" s="7"/>
      <c r="E188" s="7"/>
      <c r="F188" s="7"/>
      <c r="G188" s="7"/>
      <c r="H188" s="7"/>
      <c r="I188" s="7"/>
      <c r="K188" s="105">
        <f>SUM(K180:K187)</f>
        <v>1170.8999999999999</v>
      </c>
      <c r="L188" s="105">
        <v>1093.7</v>
      </c>
      <c r="M188" s="12"/>
      <c r="N188" s="105">
        <v>1091.0999999999999</v>
      </c>
      <c r="P188" s="160"/>
    </row>
    <row r="189" spans="3:16" ht="12" customHeight="1">
      <c r="C189" s="67" t="s">
        <v>222</v>
      </c>
      <c r="D189" s="11"/>
      <c r="E189" s="11"/>
      <c r="F189" s="11"/>
      <c r="G189" s="11"/>
      <c r="H189" s="11"/>
      <c r="I189" s="11"/>
      <c r="K189" s="104">
        <v>-1144.4000000000001</v>
      </c>
      <c r="L189" s="176">
        <v>-221.2</v>
      </c>
      <c r="M189" s="9"/>
      <c r="N189" s="176">
        <v>-443.2</v>
      </c>
      <c r="P189" s="160"/>
    </row>
    <row r="190" spans="3:16" ht="12" customHeight="1">
      <c r="C190" s="67" t="s">
        <v>138</v>
      </c>
      <c r="D190" s="11"/>
      <c r="E190" s="11"/>
      <c r="F190" s="11"/>
      <c r="G190" s="11"/>
      <c r="H190" s="11"/>
      <c r="I190" s="11"/>
      <c r="K190" s="104">
        <v>-26.478999999999999</v>
      </c>
      <c r="L190" s="176">
        <v>-7.8</v>
      </c>
      <c r="M190" s="9"/>
      <c r="N190" s="176">
        <v>-6.7</v>
      </c>
      <c r="P190" s="160"/>
    </row>
    <row r="191" spans="3:16" ht="12" customHeight="1">
      <c r="C191" s="62" t="s">
        <v>223</v>
      </c>
      <c r="D191" s="7"/>
      <c r="E191" s="7"/>
      <c r="F191" s="7"/>
      <c r="G191" s="7"/>
      <c r="H191" s="7"/>
      <c r="I191" s="7"/>
      <c r="K191" s="105">
        <f>ROUND(SUM(K188:K190),0)</f>
        <v>0</v>
      </c>
      <c r="L191" s="105">
        <v>864.7</v>
      </c>
      <c r="M191" s="12"/>
      <c r="N191" s="105">
        <v>641.19999999999982</v>
      </c>
      <c r="P191" s="160"/>
    </row>
    <row r="192" spans="3:16" ht="12" customHeight="1">
      <c r="C192" s="171" t="s">
        <v>288</v>
      </c>
      <c r="D192" s="266"/>
      <c r="E192" s="266"/>
      <c r="F192" s="266"/>
      <c r="G192" s="266"/>
      <c r="H192" s="104"/>
      <c r="I192" s="122"/>
      <c r="J192" s="258"/>
      <c r="K192" s="104"/>
      <c r="L192" s="104"/>
      <c r="M192" s="266"/>
      <c r="N192" s="104"/>
      <c r="P192" s="160"/>
    </row>
    <row r="193" spans="3:16" ht="12" customHeight="1">
      <c r="C193" s="71"/>
      <c r="D193" s="11"/>
      <c r="E193" s="11"/>
      <c r="F193" s="11"/>
      <c r="G193" s="11"/>
      <c r="H193" s="104"/>
      <c r="I193" s="122"/>
      <c r="K193" s="104"/>
      <c r="L193" s="104"/>
      <c r="M193" s="9"/>
      <c r="N193" s="104"/>
      <c r="P193" s="160"/>
    </row>
    <row r="194" spans="3:16" ht="12" customHeight="1">
      <c r="C194" s="67"/>
      <c r="H194" s="104"/>
      <c r="I194" s="122"/>
      <c r="K194" s="104"/>
      <c r="L194" s="104"/>
      <c r="M194" s="104"/>
      <c r="N194" s="104"/>
      <c r="P194" s="160"/>
    </row>
    <row r="195" spans="3:16" ht="12" customHeight="1" thickBot="1">
      <c r="C195" s="151" t="s">
        <v>139</v>
      </c>
      <c r="D195" s="117"/>
      <c r="E195" s="117"/>
      <c r="F195" s="117"/>
      <c r="G195" s="117"/>
      <c r="H195" s="118"/>
      <c r="I195" s="117"/>
      <c r="J195" s="117"/>
      <c r="K195" s="117"/>
      <c r="L195" s="117"/>
      <c r="M195" s="14"/>
      <c r="N195" s="14"/>
      <c r="P195" s="160"/>
    </row>
    <row r="196" spans="3:16" ht="12" customHeight="1">
      <c r="C196" s="119"/>
      <c r="D196" s="119"/>
      <c r="E196" s="119"/>
      <c r="F196" s="119"/>
      <c r="G196" s="119"/>
      <c r="H196" s="119"/>
      <c r="I196" s="119"/>
      <c r="J196" s="259"/>
      <c r="K196" s="290" t="s">
        <v>0</v>
      </c>
      <c r="L196" s="290"/>
      <c r="M196" s="8"/>
      <c r="N196" s="229" t="s">
        <v>1</v>
      </c>
      <c r="P196" s="160"/>
    </row>
    <row r="197" spans="3:16" ht="12" customHeight="1">
      <c r="C197" s="89" t="s">
        <v>10</v>
      </c>
      <c r="D197" s="120"/>
      <c r="E197" s="120"/>
      <c r="F197" s="120"/>
      <c r="G197" s="120"/>
      <c r="H197" s="120"/>
      <c r="I197" s="120"/>
      <c r="J197" s="11"/>
      <c r="K197" s="64">
        <v>2020</v>
      </c>
      <c r="L197" s="66">
        <v>2019</v>
      </c>
      <c r="M197" s="8"/>
      <c r="N197" s="230">
        <v>2019</v>
      </c>
      <c r="P197" s="160"/>
    </row>
    <row r="198" spans="3:16" ht="12" customHeight="1">
      <c r="C198" s="152" t="s">
        <v>132</v>
      </c>
      <c r="K198" s="104"/>
      <c r="L198" s="104"/>
      <c r="M198" s="104"/>
      <c r="N198" s="104"/>
      <c r="P198" s="160"/>
    </row>
    <row r="199" spans="3:16" ht="12" customHeight="1">
      <c r="C199" s="67" t="s">
        <v>135</v>
      </c>
      <c r="K199" s="104">
        <v>0.4</v>
      </c>
      <c r="L199" s="104">
        <v>180</v>
      </c>
      <c r="M199" s="104"/>
      <c r="N199" s="104">
        <v>170</v>
      </c>
      <c r="P199" s="160"/>
    </row>
    <row r="200" spans="3:16" ht="12" customHeight="1">
      <c r="C200" s="152" t="s">
        <v>136</v>
      </c>
      <c r="K200" s="104"/>
      <c r="L200" s="104"/>
      <c r="M200" s="104"/>
      <c r="N200" s="104"/>
      <c r="P200" s="160"/>
    </row>
    <row r="201" spans="3:16" ht="12" customHeight="1">
      <c r="C201" s="67" t="s">
        <v>140</v>
      </c>
      <c r="K201" s="104">
        <v>0</v>
      </c>
      <c r="L201" s="104">
        <v>5.5066079295154182</v>
      </c>
      <c r="M201" s="104"/>
      <c r="N201" s="104">
        <v>5.6905479997723782</v>
      </c>
      <c r="P201" s="160"/>
    </row>
    <row r="202" spans="3:16" ht="12" customHeight="1">
      <c r="C202" s="67" t="s">
        <v>141</v>
      </c>
      <c r="K202" s="104">
        <v>23.8</v>
      </c>
      <c r="L202" s="104">
        <v>9.1</v>
      </c>
      <c r="M202" s="104"/>
      <c r="N202" s="104">
        <v>9.6</v>
      </c>
      <c r="P202" s="160"/>
    </row>
    <row r="203" spans="3:16" ht="12" customHeight="1">
      <c r="C203" s="62" t="s">
        <v>58</v>
      </c>
      <c r="D203" s="15"/>
      <c r="E203" s="15"/>
      <c r="F203" s="15"/>
      <c r="G203" s="15"/>
      <c r="H203" s="15"/>
      <c r="I203" s="15"/>
      <c r="K203" s="105">
        <f>SUM(K199:K202)</f>
        <v>24.2</v>
      </c>
      <c r="L203" s="105">
        <v>194.60660792951541</v>
      </c>
      <c r="M203" s="104"/>
      <c r="N203" s="105">
        <v>185.29054799977237</v>
      </c>
      <c r="P203" s="160"/>
    </row>
    <row r="204" spans="3:16" ht="12" customHeight="1">
      <c r="C204" s="67"/>
      <c r="K204" s="104"/>
      <c r="L204" s="122"/>
      <c r="M204" s="104"/>
      <c r="N204" s="104"/>
      <c r="P204" s="160"/>
    </row>
    <row r="205" spans="3:16" ht="12" customHeight="1">
      <c r="C205" s="67"/>
      <c r="K205" s="104"/>
      <c r="L205" s="122"/>
      <c r="M205" s="104"/>
      <c r="N205" s="104"/>
      <c r="P205" s="160"/>
    </row>
    <row r="206" spans="3:16" ht="12" customHeight="1" thickBot="1">
      <c r="C206" s="151" t="s">
        <v>161</v>
      </c>
      <c r="D206" s="117"/>
      <c r="E206" s="117"/>
      <c r="F206" s="117"/>
      <c r="G206" s="117"/>
      <c r="H206" s="117"/>
      <c r="I206" s="117"/>
      <c r="J206" s="117"/>
      <c r="K206" s="118"/>
      <c r="L206" s="117"/>
      <c r="M206" s="54"/>
      <c r="N206" s="54"/>
      <c r="P206" s="160"/>
    </row>
    <row r="207" spans="3:16" ht="12" customHeight="1">
      <c r="C207" s="119"/>
      <c r="D207" s="119"/>
      <c r="E207" s="119"/>
      <c r="F207" s="119"/>
      <c r="G207" s="119"/>
      <c r="H207" s="119"/>
      <c r="I207" s="119"/>
      <c r="J207" s="215"/>
      <c r="K207" s="290" t="s">
        <v>0</v>
      </c>
      <c r="L207" s="290"/>
      <c r="M207" s="4"/>
      <c r="N207" s="58" t="s">
        <v>1</v>
      </c>
      <c r="P207" s="160"/>
    </row>
    <row r="208" spans="3:16" ht="12" customHeight="1">
      <c r="C208" s="120" t="s">
        <v>10</v>
      </c>
      <c r="D208" s="120"/>
      <c r="E208" s="120"/>
      <c r="F208" s="120"/>
      <c r="G208" s="120"/>
      <c r="H208" s="120"/>
      <c r="I208" s="120"/>
      <c r="J208" s="63"/>
      <c r="K208" s="64">
        <v>2020</v>
      </c>
      <c r="L208" s="66">
        <v>2019</v>
      </c>
      <c r="M208" s="4"/>
      <c r="N208" s="55">
        <v>2019</v>
      </c>
      <c r="P208" s="160"/>
    </row>
    <row r="209" spans="2:16" ht="12" customHeight="1">
      <c r="C209" s="67" t="s">
        <v>209</v>
      </c>
      <c r="D209" s="59"/>
      <c r="E209" s="59"/>
      <c r="F209" s="59"/>
      <c r="G209" s="59"/>
      <c r="H209" s="59"/>
      <c r="I209" s="59"/>
      <c r="J209" s="178"/>
      <c r="K209" s="183">
        <f>-K188</f>
        <v>-1170.8999999999999</v>
      </c>
      <c r="L209" s="183">
        <v>-1093.7</v>
      </c>
      <c r="M209" s="183"/>
      <c r="N209" s="183">
        <v>-1091.0999999999999</v>
      </c>
      <c r="P209" s="160"/>
    </row>
    <row r="210" spans="2:16" ht="12" customHeight="1">
      <c r="C210" s="59" t="s">
        <v>39</v>
      </c>
      <c r="D210" s="59"/>
      <c r="E210" s="59"/>
      <c r="F210" s="59"/>
      <c r="G210" s="59"/>
      <c r="H210" s="59"/>
      <c r="I210" s="59"/>
      <c r="J210" s="63"/>
      <c r="K210" s="183">
        <v>193.7</v>
      </c>
      <c r="L210" s="183">
        <v>36</v>
      </c>
      <c r="M210" s="183"/>
      <c r="N210" s="183">
        <v>40.6</v>
      </c>
      <c r="P210" s="160"/>
    </row>
    <row r="211" spans="2:16" ht="12" customHeight="1">
      <c r="C211" s="59" t="s">
        <v>188</v>
      </c>
      <c r="D211" s="59"/>
      <c r="E211" s="59"/>
      <c r="F211" s="59"/>
      <c r="G211" s="59"/>
      <c r="H211" s="59"/>
      <c r="I211" s="59"/>
      <c r="J211" s="63"/>
      <c r="K211" s="183">
        <v>57.5</v>
      </c>
      <c r="L211" s="183">
        <v>41.800000000000004</v>
      </c>
      <c r="M211" s="183"/>
      <c r="N211" s="183">
        <v>43</v>
      </c>
      <c r="P211" s="160"/>
    </row>
    <row r="212" spans="2:16" ht="12" customHeight="1">
      <c r="C212" s="62" t="s">
        <v>245</v>
      </c>
      <c r="D212" s="62"/>
      <c r="E212" s="62"/>
      <c r="F212" s="62"/>
      <c r="G212" s="62"/>
      <c r="H212" s="62"/>
      <c r="I212" s="62"/>
      <c r="J212" s="63"/>
      <c r="K212" s="182">
        <f>SUM(K209:K211)</f>
        <v>-919.69999999999982</v>
      </c>
      <c r="L212" s="182">
        <v>-1015.9000000000001</v>
      </c>
      <c r="M212" s="184"/>
      <c r="N212" s="182">
        <v>-1007.5</v>
      </c>
      <c r="P212" s="160"/>
    </row>
    <row r="213" spans="2:16" ht="12" customHeight="1">
      <c r="C213" s="71"/>
      <c r="D213" s="71"/>
      <c r="E213" s="71"/>
      <c r="F213" s="71"/>
      <c r="G213" s="71"/>
      <c r="H213" s="71"/>
      <c r="I213" s="71"/>
      <c r="J213" s="63"/>
      <c r="K213" s="183"/>
      <c r="L213" s="183"/>
      <c r="M213" s="183"/>
      <c r="N213" s="183"/>
      <c r="P213" s="160"/>
    </row>
    <row r="214" spans="2:16" ht="12" customHeight="1">
      <c r="C214" s="59" t="s">
        <v>197</v>
      </c>
      <c r="D214" s="59"/>
      <c r="E214" s="59"/>
      <c r="F214" s="59"/>
      <c r="G214" s="59"/>
      <c r="H214" s="59"/>
      <c r="I214" s="59"/>
      <c r="J214" s="178"/>
      <c r="K214" s="183">
        <v>-36.799999999999997</v>
      </c>
      <c r="L214" s="183">
        <v>-48.9</v>
      </c>
      <c r="M214" s="183"/>
      <c r="N214" s="183">
        <v>-46.1</v>
      </c>
      <c r="P214" s="160"/>
    </row>
    <row r="215" spans="2:16" ht="12" customHeight="1">
      <c r="C215" s="59" t="s">
        <v>198</v>
      </c>
      <c r="D215" s="59"/>
      <c r="E215" s="59"/>
      <c r="F215" s="59"/>
      <c r="G215" s="59"/>
      <c r="H215" s="59"/>
      <c r="I215" s="59"/>
      <c r="J215" s="178"/>
      <c r="K215" s="183">
        <v>-122.3</v>
      </c>
      <c r="L215" s="183">
        <v>-155.5</v>
      </c>
      <c r="M215" s="183"/>
      <c r="N215" s="183">
        <v>-151</v>
      </c>
      <c r="P215" s="160"/>
    </row>
    <row r="216" spans="2:16" ht="12" customHeight="1">
      <c r="C216" s="62" t="s">
        <v>246</v>
      </c>
      <c r="D216" s="123"/>
      <c r="E216" s="123"/>
      <c r="F216" s="123"/>
      <c r="G216" s="123"/>
      <c r="H216" s="123"/>
      <c r="I216" s="123"/>
      <c r="J216" s="63"/>
      <c r="K216" s="181">
        <f>SUM(K212:K215)</f>
        <v>-1078.7999999999997</v>
      </c>
      <c r="L216" s="181">
        <v>-1220.3000000000002</v>
      </c>
      <c r="M216" s="57"/>
      <c r="N216" s="181">
        <v>-1204.5999999999999</v>
      </c>
      <c r="P216" s="160"/>
    </row>
    <row r="217" spans="2:16" ht="12" customHeight="1">
      <c r="C217" s="171"/>
      <c r="D217" s="59"/>
      <c r="E217" s="59"/>
      <c r="F217" s="59"/>
      <c r="G217" s="59"/>
      <c r="H217" s="121"/>
      <c r="I217" s="122"/>
      <c r="J217" s="63"/>
      <c r="K217" s="121"/>
      <c r="L217" s="122"/>
      <c r="M217" s="4"/>
      <c r="N217" s="63"/>
      <c r="P217" s="160"/>
    </row>
    <row r="218" spans="2:16" ht="12" customHeight="1">
      <c r="D218" s="59"/>
      <c r="E218" s="59"/>
      <c r="F218" s="59"/>
      <c r="G218" s="59"/>
      <c r="H218" s="121"/>
      <c r="I218" s="122"/>
      <c r="J218" s="11"/>
      <c r="K218" s="121"/>
      <c r="L218" s="122"/>
      <c r="N218" s="63"/>
      <c r="P218" s="160"/>
    </row>
    <row r="219" spans="2:16" ht="12" customHeight="1">
      <c r="H219" s="104"/>
      <c r="I219" s="122"/>
      <c r="K219" s="104"/>
      <c r="L219" s="104"/>
      <c r="P219" s="160"/>
    </row>
    <row r="220" spans="2:16" ht="12" customHeight="1">
      <c r="H220" s="104"/>
      <c r="I220" s="122"/>
      <c r="K220" s="104"/>
      <c r="L220" s="104"/>
      <c r="P220" s="160"/>
    </row>
    <row r="221" spans="2:16" ht="12" customHeight="1">
      <c r="B221" s="211" t="s">
        <v>145</v>
      </c>
      <c r="C221" s="71"/>
      <c r="H221" s="104"/>
      <c r="I221" s="122"/>
      <c r="K221" s="104"/>
      <c r="L221" s="104"/>
      <c r="P221" s="160"/>
    </row>
    <row r="222" spans="2:16" ht="12" customHeight="1">
      <c r="H222" s="104"/>
      <c r="I222" s="122"/>
      <c r="K222" s="104"/>
      <c r="L222" s="104"/>
      <c r="P222" s="160"/>
    </row>
    <row r="223" spans="2:16" ht="12" customHeight="1" thickBot="1">
      <c r="C223" s="153" t="s">
        <v>146</v>
      </c>
      <c r="D223" s="13"/>
      <c r="E223" s="13"/>
      <c r="F223" s="13"/>
      <c r="G223" s="13"/>
      <c r="M223" s="13"/>
      <c r="N223" s="13"/>
      <c r="P223" s="160"/>
    </row>
    <row r="224" spans="2:16" ht="12" customHeight="1">
      <c r="C224" s="119"/>
      <c r="D224" s="119"/>
      <c r="E224" s="119"/>
      <c r="F224" s="119"/>
      <c r="G224" s="119"/>
      <c r="H224" s="299" t="s">
        <v>9</v>
      </c>
      <c r="I224" s="299"/>
      <c r="J224" s="299"/>
      <c r="K224" s="306" t="s">
        <v>5</v>
      </c>
      <c r="L224" s="306"/>
      <c r="N224" s="4" t="s">
        <v>125</v>
      </c>
      <c r="P224" s="160"/>
    </row>
    <row r="225" spans="2:16" ht="12" customHeight="1">
      <c r="C225" s="119"/>
      <c r="D225" s="119"/>
      <c r="E225" s="119"/>
      <c r="F225" s="119"/>
      <c r="G225" s="119"/>
      <c r="H225" s="301" t="s">
        <v>0</v>
      </c>
      <c r="I225" s="301"/>
      <c r="J225" s="301"/>
      <c r="K225" s="290" t="s">
        <v>0</v>
      </c>
      <c r="L225" s="290"/>
      <c r="N225" s="58" t="s">
        <v>1</v>
      </c>
      <c r="P225" s="160"/>
    </row>
    <row r="226" spans="2:16" ht="12" customHeight="1">
      <c r="C226" s="157"/>
      <c r="D226" s="59"/>
      <c r="E226" s="59"/>
      <c r="F226" s="59"/>
      <c r="G226" s="59"/>
      <c r="H226" s="64">
        <v>2020</v>
      </c>
      <c r="I226" s="66">
        <v>2019</v>
      </c>
      <c r="K226" s="64">
        <v>2020</v>
      </c>
      <c r="L226" s="66">
        <v>2019</v>
      </c>
      <c r="N226" s="55">
        <v>2019</v>
      </c>
      <c r="P226" s="160"/>
    </row>
    <row r="227" spans="2:16" ht="12" customHeight="1">
      <c r="C227" s="154" t="s">
        <v>147</v>
      </c>
      <c r="H227" s="196">
        <v>-8.4431284160202777E-2</v>
      </c>
      <c r="I227" s="196">
        <v>9.3146333788350785E-2</v>
      </c>
      <c r="J227" s="189"/>
      <c r="K227" s="190">
        <v>-0.68923721536000504</v>
      </c>
      <c r="L227" s="188">
        <v>-0.2441040861935794</v>
      </c>
      <c r="M227" s="189"/>
      <c r="N227" s="191">
        <v>-0.21167081742050542</v>
      </c>
      <c r="P227" s="160"/>
    </row>
    <row r="228" spans="2:16" ht="12" customHeight="1">
      <c r="C228" s="155" t="s">
        <v>148</v>
      </c>
      <c r="D228" s="111"/>
      <c r="E228" s="111"/>
      <c r="F228" s="111"/>
      <c r="G228" s="11"/>
      <c r="H228" s="197">
        <v>-8.4330854236245589E-2</v>
      </c>
      <c r="I228" s="174">
        <v>9.2716716465903778E-2</v>
      </c>
      <c r="J228" s="189"/>
      <c r="K228" s="192">
        <v>-0.68835349247684741</v>
      </c>
      <c r="L228" s="174">
        <v>-0.24294307665032455</v>
      </c>
      <c r="M228" s="189"/>
      <c r="N228" s="174">
        <v>-0.21043482808019348</v>
      </c>
      <c r="P228" s="160"/>
    </row>
    <row r="229" spans="2:16" ht="12" customHeight="1">
      <c r="C229" s="156" t="s">
        <v>149</v>
      </c>
      <c r="F229" s="8"/>
      <c r="G229" s="8"/>
      <c r="H229" s="162">
        <v>386218475</v>
      </c>
      <c r="I229" s="162">
        <v>338578257</v>
      </c>
      <c r="J229" s="163"/>
      <c r="K229" s="162">
        <v>379065214</v>
      </c>
      <c r="L229" s="162">
        <v>338578257</v>
      </c>
      <c r="M229" s="163"/>
      <c r="N229" s="162">
        <v>338578257</v>
      </c>
      <c r="P229" s="160"/>
    </row>
    <row r="230" spans="2:16" ht="12" customHeight="1">
      <c r="C230" s="156" t="s">
        <v>150</v>
      </c>
      <c r="H230" s="162">
        <v>386678424</v>
      </c>
      <c r="I230" s="162">
        <v>340147112</v>
      </c>
      <c r="J230" s="163"/>
      <c r="K230" s="162">
        <v>379551866</v>
      </c>
      <c r="L230" s="162">
        <v>340196301</v>
      </c>
      <c r="M230" s="163"/>
      <c r="N230" s="162">
        <v>340566897</v>
      </c>
      <c r="P230" s="160"/>
    </row>
    <row r="231" spans="2:16" ht="12" customHeight="1">
      <c r="C231" s="156"/>
      <c r="H231" s="104"/>
      <c r="I231" s="122"/>
      <c r="J231" s="8"/>
      <c r="K231" s="104"/>
      <c r="L231" s="104"/>
      <c r="P231" s="160"/>
    </row>
    <row r="232" spans="2:16" ht="12" customHeight="1">
      <c r="C232" s="156"/>
      <c r="H232" s="104"/>
      <c r="I232" s="122"/>
      <c r="K232" s="4"/>
      <c r="L232" s="104"/>
      <c r="P232" s="160"/>
    </row>
    <row r="233" spans="2:16" ht="12" customHeight="1">
      <c r="H233" s="104"/>
      <c r="I233" s="122"/>
      <c r="K233" s="104"/>
      <c r="L233" s="104"/>
      <c r="P233" s="160"/>
    </row>
    <row r="234" spans="2:16" ht="12" customHeight="1">
      <c r="H234" s="104"/>
      <c r="I234" s="265"/>
      <c r="K234" s="104"/>
      <c r="L234" s="104"/>
      <c r="P234" s="160"/>
    </row>
    <row r="235" spans="2:16" ht="12" customHeight="1">
      <c r="B235" s="211" t="s">
        <v>151</v>
      </c>
      <c r="C235" s="158"/>
      <c r="H235" s="104"/>
      <c r="I235" s="265"/>
      <c r="K235" s="104"/>
      <c r="L235" s="104"/>
      <c r="P235" s="160"/>
    </row>
    <row r="236" spans="2:16" ht="12" customHeight="1">
      <c r="H236" s="104"/>
      <c r="I236" s="122"/>
      <c r="K236" s="104"/>
      <c r="L236" s="104"/>
      <c r="P236" s="160"/>
    </row>
    <row r="237" spans="2:16" ht="12" customHeight="1" thickBot="1">
      <c r="C237" s="117" t="s">
        <v>156</v>
      </c>
      <c r="D237" s="13"/>
      <c r="E237" s="13"/>
      <c r="F237" s="13"/>
      <c r="G237" s="13"/>
      <c r="M237" s="13"/>
      <c r="N237" s="13"/>
      <c r="P237" s="160"/>
    </row>
    <row r="238" spans="2:16" ht="12" customHeight="1">
      <c r="C238" s="119"/>
      <c r="D238" s="119"/>
      <c r="E238" s="119"/>
      <c r="F238" s="119"/>
      <c r="G238" s="119"/>
      <c r="H238" s="299" t="s">
        <v>9</v>
      </c>
      <c r="I238" s="299"/>
      <c r="J238" s="299"/>
      <c r="K238" s="306" t="s">
        <v>5</v>
      </c>
      <c r="L238" s="306"/>
      <c r="N238" s="4" t="s">
        <v>125</v>
      </c>
      <c r="P238" s="160"/>
    </row>
    <row r="239" spans="2:16" ht="12" customHeight="1">
      <c r="C239" s="119"/>
      <c r="D239" s="119"/>
      <c r="E239" s="119"/>
      <c r="F239" s="119"/>
      <c r="G239" s="119"/>
      <c r="H239" s="301" t="s">
        <v>0</v>
      </c>
      <c r="I239" s="301"/>
      <c r="J239" s="301"/>
      <c r="K239" s="290" t="s">
        <v>0</v>
      </c>
      <c r="L239" s="290"/>
      <c r="N239" s="58" t="s">
        <v>1</v>
      </c>
      <c r="P239" s="160"/>
    </row>
    <row r="240" spans="2:16" ht="12" customHeight="1">
      <c r="C240" s="89" t="s">
        <v>10</v>
      </c>
      <c r="D240" s="120"/>
      <c r="E240" s="120"/>
      <c r="F240" s="120"/>
      <c r="G240" s="59"/>
      <c r="H240" s="64">
        <v>2020</v>
      </c>
      <c r="I240" s="66">
        <v>2019</v>
      </c>
      <c r="K240" s="64">
        <v>2020</v>
      </c>
      <c r="L240" s="66">
        <v>2019</v>
      </c>
      <c r="N240" s="55">
        <v>2019</v>
      </c>
      <c r="P240" s="160"/>
    </row>
    <row r="241" spans="2:16" ht="12" customHeight="1">
      <c r="H241" s="104"/>
      <c r="I241" s="104"/>
      <c r="J241" s="104"/>
      <c r="K241" s="104"/>
      <c r="L241" s="104"/>
      <c r="M241" s="104"/>
      <c r="N241" s="104"/>
      <c r="P241" s="160"/>
    </row>
    <row r="242" spans="2:16" ht="12" customHeight="1">
      <c r="C242" s="67" t="s">
        <v>253</v>
      </c>
      <c r="H242" s="104">
        <v>10.1</v>
      </c>
      <c r="I242" s="104">
        <v>-12.700000000000001</v>
      </c>
      <c r="J242" s="104"/>
      <c r="K242" s="104">
        <v>-9.4</v>
      </c>
      <c r="L242" s="104">
        <v>-16.8</v>
      </c>
      <c r="M242" s="104"/>
      <c r="N242" s="104">
        <v>-8.1</v>
      </c>
      <c r="P242" s="160"/>
    </row>
    <row r="243" spans="2:16" ht="12" customHeight="1">
      <c r="C243" s="77" t="s">
        <v>152</v>
      </c>
      <c r="G243" s="11"/>
      <c r="H243" s="104">
        <v>0</v>
      </c>
      <c r="I243" s="104">
        <v>0</v>
      </c>
      <c r="J243" s="104"/>
      <c r="K243" s="104">
        <v>0</v>
      </c>
      <c r="L243" s="104">
        <v>0</v>
      </c>
      <c r="M243" s="104"/>
      <c r="N243" s="104">
        <v>0</v>
      </c>
      <c r="P243" s="160"/>
    </row>
    <row r="244" spans="2:16" ht="12" customHeight="1">
      <c r="C244" s="125" t="s">
        <v>26</v>
      </c>
      <c r="D244" s="7"/>
      <c r="E244" s="7"/>
      <c r="F244" s="7"/>
      <c r="G244" s="11"/>
      <c r="H244" s="105">
        <f>SUM(H242:H243)</f>
        <v>10.1</v>
      </c>
      <c r="I244" s="105">
        <v>-12.700000000000001</v>
      </c>
      <c r="J244" s="104"/>
      <c r="K244" s="105">
        <f>SUM(K242:K243)</f>
        <v>-9.4</v>
      </c>
      <c r="L244" s="105">
        <v>-16.8</v>
      </c>
      <c r="M244" s="104"/>
      <c r="N244" s="105">
        <v>-8.1</v>
      </c>
      <c r="P244" s="160"/>
    </row>
    <row r="245" spans="2:16" ht="12" customHeight="1">
      <c r="C245" s="78" t="s">
        <v>153</v>
      </c>
      <c r="G245" s="11"/>
      <c r="H245" s="104">
        <v>1.3</v>
      </c>
      <c r="I245" s="104">
        <v>-0.40000000000000013</v>
      </c>
      <c r="J245" s="104"/>
      <c r="K245" s="104">
        <v>-4.8</v>
      </c>
      <c r="L245" s="104">
        <v>1.4</v>
      </c>
      <c r="M245" s="104"/>
      <c r="N245" s="104">
        <v>2.2000000000000002</v>
      </c>
      <c r="P245" s="160"/>
    </row>
    <row r="246" spans="2:16" ht="12" customHeight="1">
      <c r="C246" s="152" t="s">
        <v>154</v>
      </c>
      <c r="G246" s="11"/>
      <c r="H246" s="104">
        <v>0</v>
      </c>
      <c r="I246" s="104">
        <v>-0.2</v>
      </c>
      <c r="J246" s="104"/>
      <c r="K246" s="104">
        <v>0</v>
      </c>
      <c r="L246" s="104">
        <v>0</v>
      </c>
      <c r="M246" s="104"/>
      <c r="N246" s="104">
        <v>0</v>
      </c>
      <c r="P246" s="160"/>
    </row>
    <row r="247" spans="2:16" ht="12" customHeight="1">
      <c r="C247" s="125" t="s">
        <v>27</v>
      </c>
      <c r="D247" s="7"/>
      <c r="E247" s="7"/>
      <c r="F247" s="7"/>
      <c r="G247" s="11"/>
      <c r="H247" s="105">
        <f>SUM(H245:H246)</f>
        <v>1.3</v>
      </c>
      <c r="I247" s="105">
        <v>-0.60000000000000009</v>
      </c>
      <c r="J247" s="104"/>
      <c r="K247" s="105">
        <f>SUM(K245:K246)</f>
        <v>-4.8</v>
      </c>
      <c r="L247" s="105">
        <v>1.4</v>
      </c>
      <c r="M247" s="104"/>
      <c r="N247" s="105">
        <v>2.2000000000000002</v>
      </c>
      <c r="P247" s="160"/>
    </row>
    <row r="248" spans="2:16" ht="12" customHeight="1">
      <c r="C248" s="77"/>
      <c r="H248" s="104"/>
      <c r="I248" s="104"/>
      <c r="J248" s="104"/>
      <c r="K248" s="104"/>
      <c r="L248" s="104"/>
      <c r="M248" s="104"/>
      <c r="N248" s="104"/>
      <c r="P248" s="160"/>
    </row>
    <row r="249" spans="2:16" ht="12" customHeight="1">
      <c r="H249" s="104"/>
      <c r="I249" s="104"/>
      <c r="J249" s="104"/>
      <c r="K249" s="104"/>
      <c r="L249" s="104"/>
      <c r="M249" s="104"/>
      <c r="N249" s="104"/>
      <c r="P249" s="160"/>
    </row>
    <row r="250" spans="2:16" ht="12" customHeight="1">
      <c r="H250" s="104"/>
      <c r="I250" s="104"/>
      <c r="J250" s="104"/>
      <c r="K250" s="104"/>
      <c r="L250" s="104"/>
      <c r="M250" s="104"/>
      <c r="N250" s="104"/>
      <c r="P250" s="160"/>
    </row>
    <row r="251" spans="2:16" ht="12" customHeight="1">
      <c r="H251" s="104"/>
      <c r="I251" s="104"/>
      <c r="J251" s="104"/>
      <c r="K251" s="104"/>
      <c r="L251" s="104"/>
      <c r="M251" s="104"/>
      <c r="N251" s="104"/>
      <c r="P251" s="160"/>
    </row>
    <row r="252" spans="2:16" ht="12" customHeight="1">
      <c r="B252" s="212" t="s">
        <v>155</v>
      </c>
      <c r="C252" s="158"/>
      <c r="H252" s="104"/>
      <c r="I252" s="104"/>
      <c r="J252" s="104"/>
      <c r="K252" s="104"/>
      <c r="L252" s="104"/>
      <c r="M252" s="104"/>
      <c r="N252" s="104"/>
      <c r="P252" s="160"/>
    </row>
    <row r="253" spans="2:16" ht="12" customHeight="1">
      <c r="H253" s="104"/>
      <c r="I253" s="104"/>
      <c r="J253" s="104"/>
      <c r="K253" s="104"/>
      <c r="L253" s="104"/>
      <c r="M253" s="104"/>
      <c r="N253" s="104"/>
      <c r="P253" s="160"/>
    </row>
    <row r="254" spans="2:16" ht="12" customHeight="1" thickBot="1">
      <c r="C254" s="117" t="s">
        <v>250</v>
      </c>
      <c r="D254" s="13"/>
      <c r="E254" s="13"/>
      <c r="F254" s="13"/>
      <c r="G254" s="13"/>
      <c r="M254" s="13"/>
      <c r="N254" s="13"/>
      <c r="P254" s="160"/>
    </row>
    <row r="255" spans="2:16" ht="12" customHeight="1">
      <c r="C255" s="119"/>
      <c r="D255" s="119"/>
      <c r="E255" s="119"/>
      <c r="F255" s="119"/>
      <c r="G255" s="119"/>
      <c r="H255" s="299" t="s">
        <v>9</v>
      </c>
      <c r="I255" s="299"/>
      <c r="J255" s="299"/>
      <c r="K255" s="306" t="s">
        <v>5</v>
      </c>
      <c r="L255" s="306"/>
      <c r="N255" s="4" t="s">
        <v>125</v>
      </c>
      <c r="P255" s="160"/>
    </row>
    <row r="256" spans="2:16" ht="12" customHeight="1">
      <c r="C256" s="119"/>
      <c r="D256" s="119"/>
      <c r="E256" s="119"/>
      <c r="F256" s="119"/>
      <c r="G256" s="119"/>
      <c r="H256" s="301" t="s">
        <v>0</v>
      </c>
      <c r="I256" s="301"/>
      <c r="J256" s="301"/>
      <c r="K256" s="290" t="s">
        <v>0</v>
      </c>
      <c r="L256" s="290"/>
      <c r="N256" s="58" t="s">
        <v>1</v>
      </c>
      <c r="P256" s="160"/>
    </row>
    <row r="257" spans="1:16" ht="12" customHeight="1">
      <c r="A257" s="8"/>
      <c r="C257" s="89" t="s">
        <v>10</v>
      </c>
      <c r="D257" s="120"/>
      <c r="E257" s="120"/>
      <c r="F257" s="120"/>
      <c r="G257" s="59"/>
      <c r="H257" s="64">
        <v>2020</v>
      </c>
      <c r="I257" s="66">
        <v>2019</v>
      </c>
      <c r="K257" s="64">
        <v>2020</v>
      </c>
      <c r="L257" s="66">
        <v>2019</v>
      </c>
      <c r="N257" s="55">
        <v>2019</v>
      </c>
      <c r="P257" s="160"/>
    </row>
    <row r="258" spans="1:16" ht="12" customHeight="1">
      <c r="A258" s="8"/>
      <c r="C258" s="159" t="s">
        <v>254</v>
      </c>
      <c r="D258" s="59"/>
      <c r="E258" s="59"/>
      <c r="F258" s="59"/>
      <c r="G258" s="59"/>
      <c r="H258" s="101">
        <f>+'IS and OCI'!G18</f>
        <v>-4.3089218106451739</v>
      </c>
      <c r="I258" s="101">
        <v>50.337323340000012</v>
      </c>
      <c r="J258" s="101"/>
      <c r="K258" s="101">
        <f>+'IS and OCI'!K18</f>
        <v>-166.56585253720436</v>
      </c>
      <c r="L258" s="101">
        <v>0.35166397000011784</v>
      </c>
      <c r="M258" s="101"/>
      <c r="N258" s="101">
        <v>54.632863580000048</v>
      </c>
      <c r="P258" s="160"/>
    </row>
    <row r="259" spans="1:16" ht="12" customHeight="1">
      <c r="A259" s="8"/>
      <c r="C259" s="67" t="s">
        <v>157</v>
      </c>
      <c r="H259" s="104">
        <f>-'Note 1 table'!H8</f>
        <v>30.999999999999986</v>
      </c>
      <c r="I259" s="104">
        <v>-42.300000000000011</v>
      </c>
      <c r="J259" s="104"/>
      <c r="K259" s="104">
        <f>-'Note 1 table'!H23</f>
        <v>118.80000000000001</v>
      </c>
      <c r="L259" s="104">
        <v>-6.5</v>
      </c>
      <c r="M259" s="104"/>
      <c r="N259" s="104">
        <v>-50.699999999999932</v>
      </c>
      <c r="P259" s="160"/>
    </row>
    <row r="260" spans="1:16" ht="12" customHeight="1">
      <c r="A260" s="8"/>
      <c r="C260" s="67" t="s">
        <v>158</v>
      </c>
      <c r="H260" s="104">
        <v>-9.1078189354838024E-2</v>
      </c>
      <c r="I260" s="104">
        <v>1.36267666</v>
      </c>
      <c r="J260" s="104"/>
      <c r="K260" s="104">
        <v>31.065852537204304</v>
      </c>
      <c r="L260" s="104">
        <v>-0.1516639700000173</v>
      </c>
      <c r="M260" s="104"/>
      <c r="N260" s="104">
        <v>-1.0328635800000185</v>
      </c>
      <c r="P260" s="160"/>
    </row>
    <row r="261" spans="1:16" ht="12" customHeight="1">
      <c r="A261" s="8"/>
      <c r="C261" s="67" t="s">
        <v>15</v>
      </c>
      <c r="H261" s="104">
        <f>-'IS and OCI'!G13</f>
        <v>44.1</v>
      </c>
      <c r="I261" s="104">
        <v>131.19999999999999</v>
      </c>
      <c r="J261" s="104"/>
      <c r="K261" s="104">
        <f>-'IS and OCI'!K13</f>
        <v>141.1</v>
      </c>
      <c r="L261" s="104">
        <v>287.2</v>
      </c>
      <c r="M261" s="104"/>
      <c r="N261" s="104">
        <v>437.4</v>
      </c>
      <c r="P261" s="160"/>
    </row>
    <row r="262" spans="1:16" ht="12" customHeight="1">
      <c r="A262" s="8"/>
      <c r="C262" s="67" t="s">
        <v>16</v>
      </c>
      <c r="H262" s="104">
        <v>17.7</v>
      </c>
      <c r="I262" s="104">
        <v>19.600000000000001</v>
      </c>
      <c r="J262" s="104"/>
      <c r="K262" s="104">
        <v>65.3</v>
      </c>
      <c r="L262" s="104">
        <v>81</v>
      </c>
      <c r="M262" s="104"/>
      <c r="N262" s="104">
        <v>115.8</v>
      </c>
      <c r="P262" s="160"/>
    </row>
    <row r="263" spans="1:16" ht="12" customHeight="1">
      <c r="A263" s="8"/>
      <c r="C263" s="67" t="s">
        <v>269</v>
      </c>
      <c r="H263" s="104">
        <f>-'IS and OCI'!G15</f>
        <v>0</v>
      </c>
      <c r="I263" s="104">
        <v>0</v>
      </c>
      <c r="J263" s="104"/>
      <c r="K263" s="104">
        <f>-'IS and OCI'!K15</f>
        <v>78.400000000000006</v>
      </c>
      <c r="L263" s="104">
        <v>0</v>
      </c>
      <c r="M263" s="104"/>
      <c r="N263" s="104">
        <v>0</v>
      </c>
      <c r="P263" s="160"/>
    </row>
    <row r="264" spans="1:16" ht="12" customHeight="1">
      <c r="C264" s="62" t="s">
        <v>274</v>
      </c>
      <c r="D264" s="15"/>
      <c r="E264" s="15"/>
      <c r="F264" s="15"/>
      <c r="H264" s="105">
        <f>SUM(H258:H263)</f>
        <v>88.399999999999977</v>
      </c>
      <c r="I264" s="105">
        <f>SUM(I258:I263)</f>
        <v>160.19999999999999</v>
      </c>
      <c r="J264" s="104"/>
      <c r="K264" s="105">
        <f>SUM(K258:K263)</f>
        <v>268.09999999999991</v>
      </c>
      <c r="L264" s="105">
        <f>SUM(L258:L263)</f>
        <v>361.90000000000009</v>
      </c>
      <c r="M264" s="104"/>
      <c r="N264" s="105">
        <f>SUM(N258:N263)</f>
        <v>556.1</v>
      </c>
      <c r="P264" s="160"/>
    </row>
    <row r="265" spans="1:16" ht="12" customHeight="1">
      <c r="C265" s="67"/>
      <c r="H265" s="104"/>
      <c r="I265" s="104"/>
      <c r="J265" s="104"/>
      <c r="K265" s="104"/>
      <c r="L265" s="104"/>
      <c r="M265" s="104"/>
      <c r="N265" s="104"/>
      <c r="P265" s="160"/>
    </row>
    <row r="266" spans="1:16" ht="12" customHeight="1">
      <c r="C266" s="159"/>
      <c r="H266" s="104"/>
      <c r="I266" s="104"/>
      <c r="J266" s="104"/>
      <c r="K266" s="104"/>
      <c r="L266" s="104"/>
      <c r="M266" s="104"/>
      <c r="N266" s="104"/>
      <c r="P266" s="160"/>
    </row>
    <row r="267" spans="1:16" ht="12" customHeight="1" thickBot="1">
      <c r="C267" s="117" t="s">
        <v>249</v>
      </c>
      <c r="D267" s="13"/>
      <c r="E267" s="13"/>
      <c r="F267" s="13"/>
      <c r="G267" s="13"/>
      <c r="M267" s="13"/>
      <c r="N267" s="13"/>
      <c r="P267" s="160"/>
    </row>
    <row r="268" spans="1:16" ht="12" customHeight="1">
      <c r="C268" s="119"/>
      <c r="D268" s="119"/>
      <c r="E268" s="119"/>
      <c r="F268" s="119"/>
      <c r="G268" s="119"/>
      <c r="H268" s="299" t="s">
        <v>9</v>
      </c>
      <c r="I268" s="299"/>
      <c r="J268" s="299"/>
      <c r="K268" s="306" t="s">
        <v>5</v>
      </c>
      <c r="L268" s="306"/>
      <c r="N268" s="4" t="s">
        <v>125</v>
      </c>
      <c r="P268" s="160"/>
    </row>
    <row r="269" spans="1:16" ht="12" customHeight="1">
      <c r="C269" s="119"/>
      <c r="D269" s="119"/>
      <c r="E269" s="119"/>
      <c r="F269" s="119"/>
      <c r="G269" s="119"/>
      <c r="H269" s="301" t="s">
        <v>0</v>
      </c>
      <c r="I269" s="301"/>
      <c r="J269" s="301"/>
      <c r="K269" s="290" t="s">
        <v>0</v>
      </c>
      <c r="L269" s="290"/>
      <c r="N269" s="58" t="s">
        <v>1</v>
      </c>
      <c r="P269" s="160"/>
    </row>
    <row r="270" spans="1:16" ht="12" customHeight="1">
      <c r="C270" s="89" t="s">
        <v>10</v>
      </c>
      <c r="D270" s="120"/>
      <c r="E270" s="120"/>
      <c r="F270" s="120"/>
      <c r="G270" s="59"/>
      <c r="H270" s="64">
        <v>2020</v>
      </c>
      <c r="I270" s="66">
        <v>2019</v>
      </c>
      <c r="K270" s="64">
        <v>2020</v>
      </c>
      <c r="L270" s="66">
        <v>2019</v>
      </c>
      <c r="N270" s="55">
        <v>2019</v>
      </c>
      <c r="P270" s="160"/>
    </row>
    <row r="271" spans="1:16" ht="12" customHeight="1">
      <c r="C271" s="159" t="s">
        <v>254</v>
      </c>
      <c r="D271" s="1"/>
      <c r="E271" s="1"/>
      <c r="F271" s="1"/>
      <c r="G271" s="1"/>
      <c r="H271" s="101">
        <f>+'IS and OCI'!G18</f>
        <v>-4.3089218106451739</v>
      </c>
      <c r="I271" s="101">
        <v>50.337323340000012</v>
      </c>
      <c r="J271" s="101"/>
      <c r="K271" s="101">
        <f>+'IS and OCI'!K18</f>
        <v>-166.56585253720436</v>
      </c>
      <c r="L271" s="101">
        <v>0.35166397000011784</v>
      </c>
      <c r="M271" s="101"/>
      <c r="N271" s="101">
        <v>54.632863580000048</v>
      </c>
      <c r="P271" s="160"/>
    </row>
    <row r="272" spans="1:16" ht="12" customHeight="1">
      <c r="C272" s="67" t="s">
        <v>159</v>
      </c>
      <c r="H272" s="104">
        <f>-'Note 1 table'!H8</f>
        <v>30.999999999999986</v>
      </c>
      <c r="I272" s="104">
        <v>-42.300000000000011</v>
      </c>
      <c r="J272" s="104"/>
      <c r="K272" s="104">
        <f>-'Note 1 table'!H23</f>
        <v>118.80000000000001</v>
      </c>
      <c r="L272" s="104">
        <v>-6.5</v>
      </c>
      <c r="M272" s="104"/>
      <c r="N272" s="104">
        <v>-50.699999999999932</v>
      </c>
      <c r="P272" s="160"/>
    </row>
    <row r="273" spans="2:16" ht="12" customHeight="1">
      <c r="C273" s="67" t="s">
        <v>17</v>
      </c>
      <c r="H273" s="104">
        <v>-9.1078189354838024E-2</v>
      </c>
      <c r="I273" s="104">
        <v>1.36267666</v>
      </c>
      <c r="J273" s="104"/>
      <c r="K273" s="104">
        <v>31.065852537204304</v>
      </c>
      <c r="L273" s="104">
        <v>-0.1516639700000173</v>
      </c>
      <c r="M273" s="104"/>
      <c r="N273" s="104">
        <v>-1.0328635800000185</v>
      </c>
      <c r="P273" s="160"/>
    </row>
    <row r="274" spans="2:16" ht="12" customHeight="1">
      <c r="C274" s="67" t="s">
        <v>160</v>
      </c>
      <c r="H274" s="104">
        <f>-'Note 1 table'!H13</f>
        <v>-26.1</v>
      </c>
      <c r="I274" s="104">
        <v>28.599999999999994</v>
      </c>
      <c r="J274" s="104"/>
      <c r="K274" s="104">
        <f>-'Note 1 table'!H28</f>
        <v>-86.699999999999989</v>
      </c>
      <c r="L274" s="104">
        <v>29.299999999999983</v>
      </c>
      <c r="M274" s="104"/>
      <c r="N274" s="104">
        <v>75.599999999999966</v>
      </c>
      <c r="P274" s="160"/>
    </row>
    <row r="275" spans="2:16" ht="12" customHeight="1">
      <c r="C275" s="67" t="s">
        <v>88</v>
      </c>
      <c r="H275" s="104">
        <f>-H45</f>
        <v>0</v>
      </c>
      <c r="I275" s="104">
        <v>0</v>
      </c>
      <c r="J275" s="104"/>
      <c r="K275" s="104">
        <f>-K45</f>
        <v>16.7</v>
      </c>
      <c r="L275" s="104">
        <v>3.2</v>
      </c>
      <c r="M275" s="104"/>
      <c r="N275" s="104">
        <v>17.899999999999999</v>
      </c>
      <c r="P275" s="160"/>
    </row>
    <row r="276" spans="2:16" ht="12" customHeight="1">
      <c r="C276" s="67" t="s">
        <v>269</v>
      </c>
      <c r="H276" s="104">
        <f>-'IS and OCI'!G15</f>
        <v>0</v>
      </c>
      <c r="I276" s="104">
        <v>0</v>
      </c>
      <c r="J276" s="104"/>
      <c r="K276" s="104">
        <f>-'IS and OCI'!K15</f>
        <v>78.400000000000006</v>
      </c>
      <c r="L276" s="104">
        <v>0</v>
      </c>
      <c r="M276" s="104"/>
      <c r="N276" s="104">
        <v>0</v>
      </c>
      <c r="P276" s="160"/>
    </row>
    <row r="277" spans="2:16" ht="12" customHeight="1">
      <c r="C277" s="62" t="s">
        <v>29</v>
      </c>
      <c r="D277" s="15"/>
      <c r="E277" s="15"/>
      <c r="F277" s="15"/>
      <c r="H277" s="105">
        <f>SUM(H271:H276)</f>
        <v>0.49999999999997158</v>
      </c>
      <c r="I277" s="105">
        <f>SUM(I271:I276)</f>
        <v>37.999999999999993</v>
      </c>
      <c r="J277" s="104"/>
      <c r="K277" s="105">
        <f>SUM(K271:K276)</f>
        <v>-8.3000000000000256</v>
      </c>
      <c r="L277" s="105">
        <f>SUM(L271:L276)</f>
        <v>26.200000000000085</v>
      </c>
      <c r="M277" s="104"/>
      <c r="N277" s="105">
        <f>SUM(N271:N276)</f>
        <v>96.400000000000063</v>
      </c>
      <c r="P277" s="160"/>
    </row>
    <row r="278" spans="2:16" ht="12" customHeight="1">
      <c r="H278" s="104"/>
      <c r="I278" s="104"/>
      <c r="J278" s="104"/>
      <c r="K278" s="104"/>
      <c r="L278" s="104"/>
      <c r="M278" s="104"/>
      <c r="N278" s="104"/>
      <c r="P278" s="160"/>
    </row>
    <row r="279" spans="2:16" ht="12" customHeight="1">
      <c r="H279" s="104"/>
      <c r="I279" s="104"/>
      <c r="J279" s="104"/>
      <c r="K279" s="104"/>
      <c r="L279" s="104"/>
      <c r="M279" s="104"/>
      <c r="N279" s="104"/>
      <c r="P279" s="160"/>
    </row>
    <row r="280" spans="2:16" ht="12" customHeight="1">
      <c r="B280" s="212" t="s">
        <v>276</v>
      </c>
      <c r="H280" s="104"/>
      <c r="I280" s="104"/>
      <c r="J280" s="104"/>
      <c r="K280" s="104"/>
      <c r="L280" s="104"/>
      <c r="M280" s="104"/>
      <c r="N280" s="104"/>
      <c r="P280" s="160"/>
    </row>
    <row r="281" spans="2:16" ht="12" customHeight="1">
      <c r="C281" s="216" t="s">
        <v>277</v>
      </c>
      <c r="H281" s="104"/>
      <c r="I281" s="104"/>
      <c r="J281" s="104"/>
      <c r="K281" s="104"/>
      <c r="L281" s="104"/>
      <c r="M281" s="104"/>
      <c r="N281" s="104"/>
      <c r="P281" s="160"/>
    </row>
    <row r="282" spans="2:16" ht="12" customHeight="1">
      <c r="H282" s="104"/>
      <c r="I282" s="104"/>
      <c r="J282" s="104"/>
      <c r="K282" s="104"/>
      <c r="L282" s="104"/>
      <c r="M282" s="104"/>
      <c r="N282" s="104"/>
      <c r="P282" s="160"/>
    </row>
    <row r="283" spans="2:16" ht="12" customHeight="1">
      <c r="H283" s="104"/>
      <c r="I283" s="104"/>
      <c r="J283" s="104"/>
      <c r="K283" s="104"/>
      <c r="L283" s="104"/>
      <c r="M283" s="104"/>
      <c r="N283" s="104"/>
      <c r="P283" s="160"/>
    </row>
    <row r="284" spans="2:16" ht="12" customHeight="1">
      <c r="P284" s="160"/>
    </row>
    <row r="285" spans="2:16">
      <c r="P285" s="160"/>
    </row>
    <row r="286" spans="2:16">
      <c r="P286" s="160"/>
    </row>
    <row r="287" spans="2:16">
      <c r="P287" s="160"/>
    </row>
    <row r="288" spans="2:16">
      <c r="P288" s="160"/>
    </row>
    <row r="289" spans="16:16">
      <c r="P289" s="160"/>
    </row>
    <row r="290" spans="16:16">
      <c r="P290" s="160"/>
    </row>
    <row r="291" spans="16:16">
      <c r="P291" s="160"/>
    </row>
    <row r="292" spans="16:16">
      <c r="P292" s="160"/>
    </row>
    <row r="293" spans="16:16">
      <c r="P293" s="160"/>
    </row>
    <row r="294" spans="16:16">
      <c r="P294" s="160"/>
    </row>
    <row r="295" spans="16:16">
      <c r="P295" s="160"/>
    </row>
    <row r="296" spans="16:16">
      <c r="P296" s="160"/>
    </row>
    <row r="297" spans="16:16">
      <c r="P297" s="160"/>
    </row>
    <row r="298" spans="16:16">
      <c r="P298" s="160"/>
    </row>
    <row r="299" spans="16:16">
      <c r="P299" s="160"/>
    </row>
    <row r="300" spans="16:16">
      <c r="P300" s="160"/>
    </row>
    <row r="301" spans="16:16">
      <c r="P301" s="160"/>
    </row>
    <row r="302" spans="16:16">
      <c r="P302" s="160"/>
    </row>
    <row r="303" spans="16:16">
      <c r="P303" s="160"/>
    </row>
    <row r="304" spans="16:16">
      <c r="P304" s="160"/>
    </row>
    <row r="305" spans="16:16">
      <c r="P305" s="160"/>
    </row>
    <row r="306" spans="16:16">
      <c r="P306" s="160"/>
    </row>
    <row r="307" spans="16:16">
      <c r="P307" s="160"/>
    </row>
  </sheetData>
  <mergeCells count="65">
    <mergeCell ref="H11:J11"/>
    <mergeCell ref="K11:L11"/>
    <mergeCell ref="H10:J10"/>
    <mergeCell ref="K10:L10"/>
    <mergeCell ref="K55:L55"/>
    <mergeCell ref="H66:J66"/>
    <mergeCell ref="K66:L66"/>
    <mergeCell ref="H23:J23"/>
    <mergeCell ref="K23:L23"/>
    <mergeCell ref="H24:J24"/>
    <mergeCell ref="H38:J38"/>
    <mergeCell ref="H54:J54"/>
    <mergeCell ref="K24:L24"/>
    <mergeCell ref="H39:J39"/>
    <mergeCell ref="K39:L39"/>
    <mergeCell ref="K38:L38"/>
    <mergeCell ref="K54:L54"/>
    <mergeCell ref="H55:J55"/>
    <mergeCell ref="H67:J67"/>
    <mergeCell ref="K67:L67"/>
    <mergeCell ref="H154:J154"/>
    <mergeCell ref="H155:J155"/>
    <mergeCell ref="H92:J92"/>
    <mergeCell ref="K92:L92"/>
    <mergeCell ref="H93:J93"/>
    <mergeCell ref="K93:L93"/>
    <mergeCell ref="K154:L154"/>
    <mergeCell ref="H116:J116"/>
    <mergeCell ref="K116:L116"/>
    <mergeCell ref="H125:J125"/>
    <mergeCell ref="K125:L125"/>
    <mergeCell ref="H104:J104"/>
    <mergeCell ref="K104:L104"/>
    <mergeCell ref="H269:J269"/>
    <mergeCell ref="K269:L269"/>
    <mergeCell ref="H239:J239"/>
    <mergeCell ref="K239:L239"/>
    <mergeCell ref="H255:J255"/>
    <mergeCell ref="K255:L255"/>
    <mergeCell ref="H256:J256"/>
    <mergeCell ref="K256:L256"/>
    <mergeCell ref="A65:A71"/>
    <mergeCell ref="H268:J268"/>
    <mergeCell ref="K268:L268"/>
    <mergeCell ref="H224:J224"/>
    <mergeCell ref="K224:L224"/>
    <mergeCell ref="H225:J225"/>
    <mergeCell ref="K225:L225"/>
    <mergeCell ref="H238:J238"/>
    <mergeCell ref="K238:L238"/>
    <mergeCell ref="H126:J126"/>
    <mergeCell ref="K126:L126"/>
    <mergeCell ref="K139:L139"/>
    <mergeCell ref="K155:L155"/>
    <mergeCell ref="K207:L207"/>
    <mergeCell ref="K177:L177"/>
    <mergeCell ref="K196:L196"/>
    <mergeCell ref="H76:J76"/>
    <mergeCell ref="H105:J105"/>
    <mergeCell ref="K105:L105"/>
    <mergeCell ref="H115:J115"/>
    <mergeCell ref="K115:L115"/>
    <mergeCell ref="H77:J77"/>
    <mergeCell ref="K77:L77"/>
    <mergeCell ref="K76:L7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1:N198"/>
  <sheetViews>
    <sheetView showGridLines="0" workbookViewId="0">
      <selection activeCell="O193" sqref="O193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</cols>
  <sheetData>
    <row r="1" spans="3:14">
      <c r="C1" s="3"/>
      <c r="N1" s="160"/>
    </row>
    <row r="2" spans="3:14" ht="18.75">
      <c r="C2" s="287" t="s">
        <v>8</v>
      </c>
      <c r="D2" s="287"/>
      <c r="E2" s="287"/>
      <c r="F2" s="287"/>
      <c r="G2" s="287"/>
      <c r="H2" s="287"/>
      <c r="I2" s="287"/>
      <c r="J2" s="287"/>
      <c r="K2" s="287"/>
      <c r="L2" s="287"/>
      <c r="M2" s="267"/>
      <c r="N2" s="282"/>
    </row>
    <row r="3" spans="3:14" ht="15.75" thickBot="1">
      <c r="C3" s="13"/>
      <c r="D3" s="13"/>
      <c r="E3" s="13"/>
      <c r="F3" s="13"/>
      <c r="N3" s="160"/>
    </row>
    <row r="4" spans="3:14">
      <c r="E4" s="300" t="s">
        <v>9</v>
      </c>
      <c r="F4" s="300"/>
      <c r="G4" s="299"/>
      <c r="H4" s="299"/>
      <c r="I4" s="299"/>
      <c r="J4" s="299"/>
      <c r="K4" s="299"/>
      <c r="L4" s="299"/>
      <c r="N4" s="160"/>
    </row>
    <row r="5" spans="3:14">
      <c r="E5" s="301" t="s">
        <v>0</v>
      </c>
      <c r="F5" s="301"/>
      <c r="G5" s="301"/>
      <c r="H5" s="301"/>
      <c r="I5" s="301"/>
      <c r="J5" s="301"/>
      <c r="K5" s="301"/>
      <c r="L5" s="301"/>
      <c r="N5" s="160"/>
    </row>
    <row r="6" spans="3:14">
      <c r="E6" s="110">
        <v>2020</v>
      </c>
      <c r="F6" s="110">
        <v>2019</v>
      </c>
      <c r="G6" s="5"/>
      <c r="H6" s="110">
        <v>2020</v>
      </c>
      <c r="I6" s="110">
        <v>2019</v>
      </c>
      <c r="K6" s="110">
        <v>2020</v>
      </c>
      <c r="L6" s="110">
        <v>2019</v>
      </c>
      <c r="N6" s="160"/>
    </row>
    <row r="7" spans="3:14">
      <c r="E7" s="297" t="s">
        <v>81</v>
      </c>
      <c r="F7" s="297"/>
      <c r="G7" s="264"/>
      <c r="H7" s="295" t="s">
        <v>82</v>
      </c>
      <c r="I7" s="295"/>
      <c r="K7" s="295" t="s">
        <v>83</v>
      </c>
      <c r="L7" s="295"/>
      <c r="N7" s="160"/>
    </row>
    <row r="8" spans="3:14">
      <c r="C8" s="89" t="s">
        <v>10</v>
      </c>
      <c r="E8" s="298"/>
      <c r="F8" s="298"/>
      <c r="G8" s="112"/>
      <c r="H8" s="296"/>
      <c r="I8" s="296"/>
      <c r="K8" s="296"/>
      <c r="L8" s="296"/>
      <c r="N8" s="160"/>
    </row>
    <row r="9" spans="3:14">
      <c r="N9" s="160"/>
    </row>
    <row r="10" spans="3:14">
      <c r="C10" s="28" t="s">
        <v>284</v>
      </c>
      <c r="E10" s="30">
        <f>+K10-H10</f>
        <v>116.1</v>
      </c>
      <c r="F10" s="30">
        <f>+L10-I10</f>
        <v>234.2</v>
      </c>
      <c r="H10" s="30">
        <f>+'Note 1 table'!H8</f>
        <v>-30.999999999999986</v>
      </c>
      <c r="I10" s="30">
        <f>+'Note 1 table'!I8</f>
        <v>42.300000000000011</v>
      </c>
      <c r="K10" s="30">
        <f>+'IS and OCI'!G8</f>
        <v>85.100000000000009</v>
      </c>
      <c r="L10" s="30">
        <f>+'IS and OCI'!I8</f>
        <v>276.5</v>
      </c>
      <c r="N10" s="160"/>
    </row>
    <row r="11" spans="3:14">
      <c r="C11" s="29"/>
      <c r="E11" s="244"/>
      <c r="F11" s="244"/>
      <c r="H11" s="244"/>
      <c r="I11" s="244"/>
      <c r="K11" s="244"/>
      <c r="L11" s="244"/>
      <c r="N11" s="160"/>
    </row>
    <row r="12" spans="3:14">
      <c r="C12" s="35" t="s">
        <v>12</v>
      </c>
      <c r="E12" s="36">
        <f t="shared" ref="E12:E18" si="0">+K12-H12</f>
        <v>-17.5</v>
      </c>
      <c r="F12" s="36">
        <f t="shared" ref="F12:F18" si="1">+L12-I12</f>
        <v>-58.1</v>
      </c>
      <c r="H12" s="36">
        <v>0</v>
      </c>
      <c r="I12" s="36">
        <v>0</v>
      </c>
      <c r="K12" s="36">
        <f>+'IS and OCI'!G10</f>
        <v>-17.5</v>
      </c>
      <c r="L12" s="36">
        <f>+'IS and OCI'!I10</f>
        <v>-58.1</v>
      </c>
      <c r="N12" s="160"/>
    </row>
    <row r="13" spans="3:14">
      <c r="C13" s="35" t="s">
        <v>13</v>
      </c>
      <c r="E13" s="36">
        <f t="shared" si="0"/>
        <v>-1.8</v>
      </c>
      <c r="F13" s="36">
        <f t="shared" si="1"/>
        <v>-2.9</v>
      </c>
      <c r="H13" s="36">
        <v>0</v>
      </c>
      <c r="I13" s="36">
        <v>0</v>
      </c>
      <c r="K13" s="36">
        <f>+'IS and OCI'!G11</f>
        <v>-1.8</v>
      </c>
      <c r="L13" s="36">
        <f>+'IS and OCI'!I11</f>
        <v>-2.9</v>
      </c>
      <c r="N13" s="160"/>
    </row>
    <row r="14" spans="3:14">
      <c r="C14" s="29" t="s">
        <v>14</v>
      </c>
      <c r="E14" s="36">
        <f t="shared" si="0"/>
        <v>-8.4</v>
      </c>
      <c r="F14" s="36">
        <f t="shared" si="1"/>
        <v>-13.1</v>
      </c>
      <c r="H14" s="36">
        <v>0</v>
      </c>
      <c r="I14" s="36">
        <v>0</v>
      </c>
      <c r="K14" s="36">
        <f>+'IS and OCI'!G12</f>
        <v>-8.4</v>
      </c>
      <c r="L14" s="36">
        <f>+'IS and OCI'!I12</f>
        <v>-13.1</v>
      </c>
      <c r="N14" s="160"/>
    </row>
    <row r="15" spans="3:14">
      <c r="C15" s="35" t="s">
        <v>15</v>
      </c>
      <c r="E15" s="36">
        <f t="shared" si="0"/>
        <v>-70.2</v>
      </c>
      <c r="F15" s="36">
        <f t="shared" si="1"/>
        <v>-102.6</v>
      </c>
      <c r="H15" s="36">
        <f>(+'Note 1 table'!H13-Notes!H275)</f>
        <v>26.1</v>
      </c>
      <c r="I15" s="36">
        <f>('Note 1 table'!I13-Notes!I275)</f>
        <v>-28.599999999999994</v>
      </c>
      <c r="K15" s="36">
        <f>+'IS and OCI'!G13</f>
        <v>-44.1</v>
      </c>
      <c r="L15" s="36">
        <f>+'IS and OCI'!I13</f>
        <v>-131.19999999999999</v>
      </c>
      <c r="N15" s="283"/>
    </row>
    <row r="16" spans="3:14">
      <c r="C16" s="35" t="s">
        <v>264</v>
      </c>
      <c r="E16" s="36">
        <f t="shared" si="0"/>
        <v>-17.7</v>
      </c>
      <c r="F16" s="36">
        <f t="shared" si="1"/>
        <v>-19.600000000000001</v>
      </c>
      <c r="H16" s="36">
        <v>0</v>
      </c>
      <c r="I16" s="36">
        <v>0</v>
      </c>
      <c r="K16" s="36">
        <f>+'IS and OCI'!G14</f>
        <v>-17.7</v>
      </c>
      <c r="L16" s="36">
        <f>+'IS and OCI'!I14</f>
        <v>-19.600000000000001</v>
      </c>
      <c r="N16" s="160"/>
    </row>
    <row r="17" spans="3:14">
      <c r="C17" s="35" t="s">
        <v>265</v>
      </c>
      <c r="E17" s="36">
        <f t="shared" si="0"/>
        <v>0</v>
      </c>
      <c r="F17" s="36">
        <f t="shared" si="1"/>
        <v>0</v>
      </c>
      <c r="H17" s="36">
        <v>0</v>
      </c>
      <c r="I17" s="36">
        <v>0</v>
      </c>
      <c r="K17" s="36">
        <f>+'IS and OCI'!G15</f>
        <v>0</v>
      </c>
      <c r="L17" s="36">
        <f>+'IS and OCI'!I15</f>
        <v>0</v>
      </c>
      <c r="N17" s="160"/>
    </row>
    <row r="18" spans="3:14">
      <c r="C18" s="35" t="s">
        <v>17</v>
      </c>
      <c r="E18" s="36">
        <f t="shared" si="0"/>
        <v>9.1078189354838024E-2</v>
      </c>
      <c r="F18" s="36">
        <f t="shared" si="1"/>
        <v>-1.36267666</v>
      </c>
      <c r="H18" s="36">
        <v>0</v>
      </c>
      <c r="I18" s="36">
        <v>0</v>
      </c>
      <c r="K18" s="36">
        <f>+'IS and OCI'!G16</f>
        <v>9.1078189354838024E-2</v>
      </c>
      <c r="L18" s="36">
        <f>+'IS and OCI'!I16</f>
        <v>-1.36267666</v>
      </c>
      <c r="N18" s="160"/>
    </row>
    <row r="19" spans="3:14">
      <c r="C19" s="38" t="s">
        <v>18</v>
      </c>
      <c r="E19" s="39">
        <f>SUM(E12:E18)</f>
        <v>-115.50892181064518</v>
      </c>
      <c r="F19" s="39">
        <f>SUM(F12:F18)</f>
        <v>-197.66267665999999</v>
      </c>
      <c r="H19" s="39">
        <f>SUM(H12:H18)</f>
        <v>26.1</v>
      </c>
      <c r="I19" s="39">
        <f>SUM(I12:I18)</f>
        <v>-28.599999999999994</v>
      </c>
      <c r="K19" s="39">
        <f>SUM(K12:K18)</f>
        <v>-89.408921810645182</v>
      </c>
      <c r="L19" s="39">
        <f>'IS and OCI'!I17</f>
        <v>-226.16267665999999</v>
      </c>
      <c r="N19" s="160"/>
    </row>
    <row r="20" spans="3:14">
      <c r="C20" s="29" t="s">
        <v>215</v>
      </c>
      <c r="E20" s="34">
        <f>+K20-H20</f>
        <v>0.59107818935481049</v>
      </c>
      <c r="F20" s="34">
        <f>+L20-I20</f>
        <v>36.637323339999995</v>
      </c>
      <c r="H20" s="34">
        <f>+H19+H10</f>
        <v>-4.8999999999999844</v>
      </c>
      <c r="I20" s="34">
        <f>+I19+I10</f>
        <v>13.700000000000017</v>
      </c>
      <c r="K20" s="34">
        <f>+K19+K10</f>
        <v>-4.3089218106451739</v>
      </c>
      <c r="L20" s="34">
        <f>+L19+L10</f>
        <v>50.337323340000012</v>
      </c>
      <c r="N20" s="283"/>
    </row>
    <row r="21" spans="3:14">
      <c r="C21" s="33" t="s">
        <v>19</v>
      </c>
      <c r="E21" s="34">
        <f t="shared" ref="E21:E23" si="2">+K21-H21</f>
        <v>0</v>
      </c>
      <c r="F21" s="34">
        <f t="shared" ref="F21:F23" si="3">+L21-I21</f>
        <v>0.1</v>
      </c>
      <c r="H21" s="34">
        <v>0</v>
      </c>
      <c r="I21" s="34">
        <v>0</v>
      </c>
      <c r="K21" s="34">
        <f>+'IS and OCI'!G19</f>
        <v>0</v>
      </c>
      <c r="L21" s="34">
        <f>+'IS and OCI'!I19</f>
        <v>0.1</v>
      </c>
      <c r="N21" s="160"/>
    </row>
    <row r="22" spans="3:14">
      <c r="C22" s="29" t="s">
        <v>20</v>
      </c>
      <c r="E22" s="34">
        <f t="shared" si="2"/>
        <v>-20.100000000000001</v>
      </c>
      <c r="F22" s="34">
        <f t="shared" si="3"/>
        <v>-16.399999999999999</v>
      </c>
      <c r="H22" s="34">
        <v>0</v>
      </c>
      <c r="I22" s="34">
        <v>0</v>
      </c>
      <c r="K22" s="34">
        <f>+'IS and OCI'!G20</f>
        <v>-20.100000000000001</v>
      </c>
      <c r="L22" s="34">
        <f>+'IS and OCI'!I20</f>
        <v>-16.399999999999999</v>
      </c>
      <c r="N22" s="160"/>
    </row>
    <row r="23" spans="3:14">
      <c r="C23" s="28" t="s">
        <v>21</v>
      </c>
      <c r="E23" s="30">
        <f t="shared" si="2"/>
        <v>-4.2</v>
      </c>
      <c r="F23" s="30">
        <f t="shared" si="3"/>
        <v>3.4</v>
      </c>
      <c r="H23" s="30">
        <v>0</v>
      </c>
      <c r="I23" s="30">
        <v>0</v>
      </c>
      <c r="K23" s="30">
        <f>+'IS and OCI'!G21</f>
        <v>-4.2</v>
      </c>
      <c r="L23" s="30">
        <f>+'IS and OCI'!I21</f>
        <v>3.4</v>
      </c>
      <c r="N23" s="160"/>
    </row>
    <row r="24" spans="3:14">
      <c r="C24" s="35" t="s">
        <v>216</v>
      </c>
      <c r="E24" s="36">
        <f>SUM(E20:E23)</f>
        <v>-23.70892181064519</v>
      </c>
      <c r="F24" s="36">
        <f>SUM(F20:F23)</f>
        <v>23.737323339999996</v>
      </c>
      <c r="H24" s="36">
        <f>SUM(H20:H23)</f>
        <v>-4.8999999999999844</v>
      </c>
      <c r="I24" s="36">
        <f>SUM(I20:I23)</f>
        <v>13.700000000000017</v>
      </c>
      <c r="K24" s="36">
        <f>SUM(K20:K23)</f>
        <v>-28.608921810645175</v>
      </c>
      <c r="L24" s="36">
        <f>SUM(L20:L23)</f>
        <v>37.437323340000013</v>
      </c>
      <c r="N24" s="239"/>
    </row>
    <row r="25" spans="3:14">
      <c r="C25" s="28" t="s">
        <v>23</v>
      </c>
      <c r="E25" s="36">
        <f t="shared" ref="E25" si="4">+K25-H25</f>
        <v>-4</v>
      </c>
      <c r="F25" s="36">
        <f t="shared" ref="F25" si="5">+L25-I25</f>
        <v>-5.8999999999999995</v>
      </c>
      <c r="H25" s="36">
        <v>0</v>
      </c>
      <c r="I25" s="36">
        <v>0</v>
      </c>
      <c r="K25" s="36">
        <f>+'IS and OCI'!G23</f>
        <v>-4</v>
      </c>
      <c r="L25" s="36">
        <f>+'IS and OCI'!I23</f>
        <v>-5.8999999999999995</v>
      </c>
      <c r="N25" s="160"/>
    </row>
    <row r="26" spans="3:14">
      <c r="C26" s="256" t="s">
        <v>24</v>
      </c>
      <c r="E26" s="257">
        <f>SUM(E24:E25)</f>
        <v>-27.70892181064519</v>
      </c>
      <c r="F26" s="257">
        <f>SUM(F24:F25)</f>
        <v>17.837323339999998</v>
      </c>
      <c r="H26" s="257">
        <f>SUM(H24:H25)</f>
        <v>-4.8999999999999844</v>
      </c>
      <c r="I26" s="257">
        <f>SUM(I24:I25)</f>
        <v>13.700000000000017</v>
      </c>
      <c r="K26" s="257">
        <f>SUM(K24:K25)</f>
        <v>-32.608921810645171</v>
      </c>
      <c r="L26" s="257">
        <f>SUM(L24:L25)</f>
        <v>31.537323340000015</v>
      </c>
      <c r="N26" s="160"/>
    </row>
    <row r="27" spans="3:14">
      <c r="C27" s="41"/>
      <c r="E27" s="44"/>
      <c r="F27" s="44"/>
      <c r="H27" s="44"/>
      <c r="I27" s="44"/>
      <c r="K27" s="44"/>
      <c r="L27" s="44"/>
      <c r="N27" s="160"/>
    </row>
    <row r="28" spans="3:14">
      <c r="C28" s="45" t="s">
        <v>25</v>
      </c>
      <c r="E28" s="36"/>
      <c r="F28" s="36"/>
      <c r="H28" s="36"/>
      <c r="I28" s="36"/>
      <c r="K28" s="36"/>
      <c r="L28" s="36"/>
      <c r="N28" s="160"/>
    </row>
    <row r="29" spans="3:14">
      <c r="C29" s="35" t="s">
        <v>26</v>
      </c>
      <c r="E29" s="36">
        <f t="shared" ref="E29:E30" si="6">+K29-H29</f>
        <v>10.1</v>
      </c>
      <c r="F29" s="36">
        <f t="shared" ref="F29:F30" si="7">+L29-I29</f>
        <v>-12.700000000000001</v>
      </c>
      <c r="H29" s="36">
        <v>0</v>
      </c>
      <c r="I29" s="36">
        <v>0</v>
      </c>
      <c r="K29" s="36">
        <f>+'IS and OCI'!G27</f>
        <v>10.1</v>
      </c>
      <c r="L29" s="36">
        <f>+'IS and OCI'!I27</f>
        <v>-12.700000000000001</v>
      </c>
      <c r="N29" s="160"/>
    </row>
    <row r="30" spans="3:14">
      <c r="C30" s="35" t="s">
        <v>27</v>
      </c>
      <c r="E30" s="36">
        <f t="shared" si="6"/>
        <v>1.3</v>
      </c>
      <c r="F30" s="36">
        <f t="shared" si="7"/>
        <v>-0.60000000000000009</v>
      </c>
      <c r="H30" s="36">
        <v>0</v>
      </c>
      <c r="I30" s="36">
        <v>0</v>
      </c>
      <c r="K30" s="36">
        <f>+'IS and OCI'!G28</f>
        <v>1.3</v>
      </c>
      <c r="L30" s="36">
        <f>+'IS and OCI'!I28</f>
        <v>-0.60000000000000009</v>
      </c>
      <c r="N30" s="160"/>
    </row>
    <row r="31" spans="3:14">
      <c r="C31" s="46" t="s">
        <v>189</v>
      </c>
      <c r="E31" s="39">
        <f>SUM(E29:E30)</f>
        <v>11.4</v>
      </c>
      <c r="F31" s="39">
        <f>SUM(F29:F30)</f>
        <v>-13.3</v>
      </c>
      <c r="H31" s="39">
        <f>SUM(H29:H30)</f>
        <v>0</v>
      </c>
      <c r="I31" s="39">
        <f>SUM(I29:I30)</f>
        <v>0</v>
      </c>
      <c r="K31" s="39">
        <f>SUM(K29:K30)</f>
        <v>11.4</v>
      </c>
      <c r="L31" s="39">
        <f>SUM(L29:L30)</f>
        <v>-13.3</v>
      </c>
      <c r="N31" s="160"/>
    </row>
    <row r="32" spans="3:14">
      <c r="C32" s="256" t="s">
        <v>190</v>
      </c>
      <c r="E32" s="257">
        <f>+E31+E26</f>
        <v>-16.308921810645188</v>
      </c>
      <c r="F32" s="257">
        <f>+F31+F26</f>
        <v>4.5373233399999968</v>
      </c>
      <c r="H32" s="257">
        <f>+H31+H26</f>
        <v>-4.8999999999999844</v>
      </c>
      <c r="I32" s="257">
        <f>+I31+I26</f>
        <v>13.700000000000017</v>
      </c>
      <c r="K32" s="257">
        <f>+K31+K26</f>
        <v>-21.208921810645172</v>
      </c>
      <c r="L32" s="257">
        <f>+L31+L26</f>
        <v>18.237323340000014</v>
      </c>
      <c r="N32" s="160"/>
    </row>
    <row r="33" spans="3:14" ht="15.75" thickBot="1">
      <c r="C33" s="13"/>
      <c r="D33" s="13"/>
      <c r="E33" s="13"/>
      <c r="F33" s="13"/>
      <c r="N33" s="160"/>
    </row>
    <row r="34" spans="3:14">
      <c r="E34" s="300" t="s">
        <v>210</v>
      </c>
      <c r="F34" s="300"/>
      <c r="G34" s="299"/>
      <c r="H34" s="299"/>
      <c r="I34" s="299"/>
      <c r="J34" s="299"/>
      <c r="K34" s="299"/>
      <c r="L34" s="299"/>
      <c r="N34" s="160"/>
    </row>
    <row r="35" spans="3:14">
      <c r="E35" s="301" t="s">
        <v>0</v>
      </c>
      <c r="F35" s="301"/>
      <c r="G35" s="301"/>
      <c r="H35" s="301"/>
      <c r="I35" s="301"/>
      <c r="J35" s="301"/>
      <c r="K35" s="301"/>
      <c r="L35" s="301"/>
      <c r="N35" s="160"/>
    </row>
    <row r="36" spans="3:14">
      <c r="E36" s="110">
        <v>2020</v>
      </c>
      <c r="F36" s="110">
        <v>2019</v>
      </c>
      <c r="G36" s="5"/>
      <c r="H36" s="110">
        <v>2020</v>
      </c>
      <c r="I36" s="110">
        <v>2019</v>
      </c>
      <c r="K36" s="110">
        <v>2020</v>
      </c>
      <c r="L36" s="110">
        <v>2019</v>
      </c>
      <c r="N36" s="160"/>
    </row>
    <row r="37" spans="3:14">
      <c r="E37" s="297" t="s">
        <v>81</v>
      </c>
      <c r="F37" s="297"/>
      <c r="G37" s="273"/>
      <c r="H37" s="295" t="s">
        <v>82</v>
      </c>
      <c r="I37" s="295"/>
      <c r="K37" s="295" t="s">
        <v>83</v>
      </c>
      <c r="L37" s="295"/>
      <c r="N37" s="160"/>
    </row>
    <row r="38" spans="3:14">
      <c r="C38" s="89" t="s">
        <v>10</v>
      </c>
      <c r="E38" s="298"/>
      <c r="F38" s="298"/>
      <c r="G38" s="112"/>
      <c r="H38" s="296"/>
      <c r="I38" s="296"/>
      <c r="K38" s="296"/>
      <c r="L38" s="296"/>
      <c r="N38" s="160"/>
    </row>
    <row r="39" spans="3:14">
      <c r="N39" s="160"/>
    </row>
    <row r="40" spans="3:14">
      <c r="C40" s="28" t="s">
        <v>284</v>
      </c>
      <c r="E40" s="30">
        <f>+K40-H40</f>
        <v>423.1</v>
      </c>
      <c r="F40" s="30">
        <f>+L40-I40</f>
        <v>591.70000000000005</v>
      </c>
      <c r="H40" s="30">
        <f>'Note 1 table'!H23</f>
        <v>-118.80000000000001</v>
      </c>
      <c r="I40" s="30">
        <f>'Note 1 table'!I23</f>
        <v>6.5</v>
      </c>
      <c r="K40" s="30">
        <f>'IS and OCI'!K8</f>
        <v>304.3</v>
      </c>
      <c r="L40" s="30">
        <f>'IS and OCI'!M8</f>
        <v>598.20000000000005</v>
      </c>
      <c r="N40" s="283"/>
    </row>
    <row r="41" spans="3:14">
      <c r="C41" s="29"/>
      <c r="E41" s="244"/>
      <c r="F41" s="244"/>
      <c r="H41" s="244"/>
      <c r="I41" s="244"/>
      <c r="K41" s="244"/>
      <c r="L41" s="244"/>
      <c r="N41" s="160"/>
    </row>
    <row r="42" spans="3:14">
      <c r="C42" s="35" t="s">
        <v>12</v>
      </c>
      <c r="E42" s="36">
        <f t="shared" ref="E42:E48" si="8">+K42-H42</f>
        <v>-118.2</v>
      </c>
      <c r="F42" s="36">
        <f t="shared" ref="F42:F48" si="9">+L42-I42</f>
        <v>-183.3</v>
      </c>
      <c r="H42" s="36">
        <v>0</v>
      </c>
      <c r="I42" s="36">
        <v>0</v>
      </c>
      <c r="K42" s="36">
        <f>'IS and OCI'!K10</f>
        <v>-118.2</v>
      </c>
      <c r="L42" s="36">
        <f>'IS and OCI'!M10</f>
        <v>-183.3</v>
      </c>
      <c r="N42" s="160"/>
    </row>
    <row r="43" spans="3:14">
      <c r="C43" s="35" t="s">
        <v>13</v>
      </c>
      <c r="E43" s="36">
        <f t="shared" si="8"/>
        <v>-7.4</v>
      </c>
      <c r="F43" s="36">
        <f t="shared" si="9"/>
        <v>-7.2</v>
      </c>
      <c r="H43" s="36">
        <v>0</v>
      </c>
      <c r="I43" s="36">
        <v>0</v>
      </c>
      <c r="K43" s="36">
        <f>'IS and OCI'!K11</f>
        <v>-7.4</v>
      </c>
      <c r="L43" s="36">
        <f>'IS and OCI'!M11</f>
        <v>-7.2</v>
      </c>
      <c r="N43" s="160"/>
    </row>
    <row r="44" spans="3:14">
      <c r="C44" s="29" t="s">
        <v>14</v>
      </c>
      <c r="E44" s="36">
        <f t="shared" si="8"/>
        <v>-29.4</v>
      </c>
      <c r="F44" s="36">
        <f t="shared" si="9"/>
        <v>-39.200000000000003</v>
      </c>
      <c r="H44" s="36">
        <v>0</v>
      </c>
      <c r="I44" s="36">
        <v>0</v>
      </c>
      <c r="K44" s="36">
        <f>'IS and OCI'!K12</f>
        <v>-29.4</v>
      </c>
      <c r="L44" s="36">
        <f>'IS and OCI'!M12</f>
        <v>-39.200000000000003</v>
      </c>
      <c r="N44" s="160"/>
    </row>
    <row r="45" spans="3:14">
      <c r="C45" s="35" t="s">
        <v>15</v>
      </c>
      <c r="E45" s="36">
        <f t="shared" si="8"/>
        <v>-211.09999999999997</v>
      </c>
      <c r="F45" s="36">
        <f t="shared" si="9"/>
        <v>-254.7</v>
      </c>
      <c r="H45" s="36">
        <f>'Note 1 table'!H28-Notes!K275</f>
        <v>69.999999999999986</v>
      </c>
      <c r="I45" s="36">
        <f>'Note 1 table'!I28-Notes!L275</f>
        <v>-32.499999999999986</v>
      </c>
      <c r="K45" s="36">
        <f>'IS and OCI'!K13</f>
        <v>-141.1</v>
      </c>
      <c r="L45" s="36">
        <f>'IS and OCI'!M13</f>
        <v>-287.2</v>
      </c>
      <c r="N45" s="283"/>
    </row>
    <row r="46" spans="3:14">
      <c r="C46" s="35" t="s">
        <v>264</v>
      </c>
      <c r="E46" s="36">
        <f t="shared" si="8"/>
        <v>-65.3</v>
      </c>
      <c r="F46" s="36">
        <f t="shared" si="9"/>
        <v>-81</v>
      </c>
      <c r="H46" s="36">
        <v>0</v>
      </c>
      <c r="I46" s="36">
        <v>0</v>
      </c>
      <c r="K46" s="36">
        <f>'IS and OCI'!K14</f>
        <v>-65.3</v>
      </c>
      <c r="L46" s="36">
        <f>'IS and OCI'!M14</f>
        <v>-81</v>
      </c>
      <c r="N46" s="160"/>
    </row>
    <row r="47" spans="3:14">
      <c r="C47" s="35" t="s">
        <v>265</v>
      </c>
      <c r="E47" s="36">
        <f t="shared" si="8"/>
        <v>-78.400000000000006</v>
      </c>
      <c r="F47" s="36">
        <f t="shared" si="9"/>
        <v>0</v>
      </c>
      <c r="H47" s="36">
        <v>0</v>
      </c>
      <c r="I47" s="36">
        <v>0</v>
      </c>
      <c r="K47" s="36">
        <f>'IS and OCI'!K15</f>
        <v>-78.400000000000006</v>
      </c>
      <c r="L47" s="36">
        <f>'IS and OCI'!M15</f>
        <v>0</v>
      </c>
      <c r="N47" s="160"/>
    </row>
    <row r="48" spans="3:14">
      <c r="C48" s="35" t="s">
        <v>17</v>
      </c>
      <c r="E48" s="36">
        <f t="shared" si="8"/>
        <v>-31.065852537204304</v>
      </c>
      <c r="F48" s="36">
        <f t="shared" si="9"/>
        <v>0.1516639700000173</v>
      </c>
      <c r="H48" s="36">
        <v>0</v>
      </c>
      <c r="I48" s="36">
        <v>0</v>
      </c>
      <c r="K48" s="36">
        <f>'IS and OCI'!K16</f>
        <v>-31.065852537204304</v>
      </c>
      <c r="L48" s="36">
        <f>'IS and OCI'!M16</f>
        <v>0.1516639700000173</v>
      </c>
      <c r="N48" s="160"/>
    </row>
    <row r="49" spans="3:14">
      <c r="C49" s="38" t="s">
        <v>18</v>
      </c>
      <c r="E49" s="39">
        <f>SUM(E42:E48)</f>
        <v>-540.8658525372042</v>
      </c>
      <c r="F49" s="39">
        <f>SUM(F42:F48)</f>
        <v>-565.2483360299999</v>
      </c>
      <c r="H49" s="39">
        <f>SUM(H42:H48)</f>
        <v>69.999999999999986</v>
      </c>
      <c r="I49" s="39">
        <f>SUM(I42:I48)</f>
        <v>-32.499999999999986</v>
      </c>
      <c r="K49" s="39">
        <f>'IS and OCI'!K17</f>
        <v>-470.86585253720438</v>
      </c>
      <c r="L49" s="39">
        <f>'IS and OCI'!M17</f>
        <v>-597.84833602999993</v>
      </c>
      <c r="N49" s="160"/>
    </row>
    <row r="50" spans="3:14">
      <c r="C50" s="29" t="s">
        <v>215</v>
      </c>
      <c r="E50" s="34">
        <f>+E49+E40</f>
        <v>-117.76585253720418</v>
      </c>
      <c r="F50" s="34">
        <f>+F49+F40</f>
        <v>26.451663970000141</v>
      </c>
      <c r="H50" s="34">
        <f>+H49+H40</f>
        <v>-48.800000000000026</v>
      </c>
      <c r="I50" s="34">
        <f>+I49+I40</f>
        <v>-25.999999999999986</v>
      </c>
      <c r="K50" s="34">
        <f>'IS and OCI'!K18</f>
        <v>-166.56585253720436</v>
      </c>
      <c r="L50" s="34">
        <f>'IS and OCI'!M18</f>
        <v>0.35166397000011784</v>
      </c>
      <c r="N50" s="283"/>
    </row>
    <row r="51" spans="3:14">
      <c r="C51" s="33" t="s">
        <v>19</v>
      </c>
      <c r="E51" s="34">
        <f t="shared" ref="E51:E53" si="10">+K51-H51</f>
        <v>-26.8</v>
      </c>
      <c r="F51" s="34">
        <f t="shared" ref="F51:F53" si="11">+L51-I51</f>
        <v>-13.8</v>
      </c>
      <c r="H51" s="34">
        <v>0</v>
      </c>
      <c r="I51" s="34">
        <v>0</v>
      </c>
      <c r="K51" s="34">
        <f>'IS and OCI'!K19</f>
        <v>-26.8</v>
      </c>
      <c r="L51" s="34">
        <f>'IS and OCI'!M19</f>
        <v>-13.8</v>
      </c>
      <c r="N51" s="160"/>
    </row>
    <row r="52" spans="3:14">
      <c r="C52" s="29" t="s">
        <v>20</v>
      </c>
      <c r="E52" s="34">
        <f t="shared" si="10"/>
        <v>-57.9</v>
      </c>
      <c r="F52" s="34">
        <f t="shared" si="11"/>
        <v>-51.5</v>
      </c>
      <c r="H52" s="34">
        <v>0</v>
      </c>
      <c r="I52" s="34">
        <v>0</v>
      </c>
      <c r="K52" s="34">
        <f>'IS and OCI'!K20</f>
        <v>-57.9</v>
      </c>
      <c r="L52" s="34">
        <f>'IS and OCI'!M20</f>
        <v>-51.5</v>
      </c>
      <c r="N52" s="160"/>
    </row>
    <row r="53" spans="3:14">
      <c r="C53" s="28" t="s">
        <v>21</v>
      </c>
      <c r="E53" s="30">
        <f t="shared" si="10"/>
        <v>-2.4</v>
      </c>
      <c r="F53" s="30">
        <f t="shared" si="11"/>
        <v>-1.4</v>
      </c>
      <c r="H53" s="30">
        <v>0</v>
      </c>
      <c r="I53" s="30">
        <v>0</v>
      </c>
      <c r="K53" s="30">
        <f>'IS and OCI'!K21</f>
        <v>-2.4</v>
      </c>
      <c r="L53" s="30">
        <f>'IS and OCI'!M21</f>
        <v>-1.4</v>
      </c>
      <c r="N53" s="160"/>
    </row>
    <row r="54" spans="3:14">
      <c r="C54" s="35" t="s">
        <v>216</v>
      </c>
      <c r="E54" s="36">
        <f>SUM(E50:E53)</f>
        <v>-204.8658525372042</v>
      </c>
      <c r="F54" s="36">
        <f>SUM(F50:F53)</f>
        <v>-40.248336029999855</v>
      </c>
      <c r="H54" s="36">
        <f>SUM(H50:H53)</f>
        <v>-48.800000000000026</v>
      </c>
      <c r="I54" s="36">
        <f>SUM(I50:I53)</f>
        <v>-25.999999999999986</v>
      </c>
      <c r="K54" s="36">
        <f>'IS and OCI'!K22</f>
        <v>-253.66585253720439</v>
      </c>
      <c r="L54" s="36">
        <f>'IS and OCI'!M22</f>
        <v>-66.348336029999885</v>
      </c>
      <c r="N54" s="160"/>
    </row>
    <row r="55" spans="3:14">
      <c r="C55" s="28" t="s">
        <v>23</v>
      </c>
      <c r="E55" s="36">
        <f t="shared" ref="E55" si="12">+K55-H55</f>
        <v>-7.6</v>
      </c>
      <c r="F55" s="36">
        <f t="shared" ref="F55" si="13">+L55-I55</f>
        <v>-16.3</v>
      </c>
      <c r="H55" s="36">
        <v>0</v>
      </c>
      <c r="I55" s="36">
        <v>0</v>
      </c>
      <c r="K55" s="36">
        <f>'IS and OCI'!K23</f>
        <v>-7.6</v>
      </c>
      <c r="L55" s="36">
        <f>'IS and OCI'!M23</f>
        <v>-16.3</v>
      </c>
      <c r="N55" s="180"/>
    </row>
    <row r="56" spans="3:14">
      <c r="C56" s="256" t="s">
        <v>24</v>
      </c>
      <c r="E56" s="257">
        <f>SUM(E54:E55)</f>
        <v>-212.4658525372042</v>
      </c>
      <c r="F56" s="257">
        <f>SUM(F54:F55)</f>
        <v>-56.548336029999859</v>
      </c>
      <c r="H56" s="257">
        <f>SUM(H54:H55)</f>
        <v>-48.800000000000026</v>
      </c>
      <c r="I56" s="257">
        <f>SUM(I54:I55)</f>
        <v>-25.999999999999986</v>
      </c>
      <c r="K56" s="257">
        <f>'IS and OCI'!K24</f>
        <v>-261.26585253720441</v>
      </c>
      <c r="L56" s="257">
        <f>'IS and OCI'!M24</f>
        <v>-82.648336029999882</v>
      </c>
      <c r="N56" s="160"/>
    </row>
    <row r="57" spans="3:14">
      <c r="C57" s="41"/>
      <c r="E57" s="44"/>
      <c r="F57" s="44"/>
      <c r="H57" s="44"/>
      <c r="I57" s="44"/>
      <c r="K57" s="44"/>
      <c r="L57" s="44"/>
      <c r="N57" s="160"/>
    </row>
    <row r="58" spans="3:14">
      <c r="C58" s="45" t="s">
        <v>25</v>
      </c>
      <c r="E58" s="36"/>
      <c r="F58" s="36"/>
      <c r="H58" s="36"/>
      <c r="I58" s="36"/>
      <c r="K58" s="36"/>
      <c r="L58" s="36"/>
      <c r="N58" s="160"/>
    </row>
    <row r="59" spans="3:14">
      <c r="C59" s="35" t="s">
        <v>26</v>
      </c>
      <c r="E59" s="36">
        <f t="shared" ref="E59:E60" si="14">+K59-H59</f>
        <v>-9.4</v>
      </c>
      <c r="F59" s="36">
        <f t="shared" ref="F59:F60" si="15">+L59-I59</f>
        <v>-16.8</v>
      </c>
      <c r="H59" s="36">
        <v>0</v>
      </c>
      <c r="I59" s="36">
        <v>0</v>
      </c>
      <c r="K59" s="36">
        <f>'IS and OCI'!K27</f>
        <v>-9.4</v>
      </c>
      <c r="L59" s="36">
        <f>'IS and OCI'!M27</f>
        <v>-16.8</v>
      </c>
      <c r="N59" s="160"/>
    </row>
    <row r="60" spans="3:14">
      <c r="C60" s="35" t="s">
        <v>27</v>
      </c>
      <c r="E60" s="36">
        <f t="shared" si="14"/>
        <v>-4.8</v>
      </c>
      <c r="F60" s="36">
        <f t="shared" si="15"/>
        <v>1.4</v>
      </c>
      <c r="H60" s="36">
        <v>0</v>
      </c>
      <c r="I60" s="36">
        <v>0</v>
      </c>
      <c r="K60" s="36">
        <f>'IS and OCI'!K28</f>
        <v>-4.8</v>
      </c>
      <c r="L60" s="36">
        <f>'IS and OCI'!M28</f>
        <v>1.4</v>
      </c>
      <c r="N60" s="160"/>
    </row>
    <row r="61" spans="3:14">
      <c r="C61" s="46" t="s">
        <v>189</v>
      </c>
      <c r="E61" s="39">
        <f>SUM(E59:E60)</f>
        <v>-14.2</v>
      </c>
      <c r="F61" s="39">
        <f>SUM(F59:F60)</f>
        <v>-15.4</v>
      </c>
      <c r="H61" s="39">
        <f>SUM(H59:H60)</f>
        <v>0</v>
      </c>
      <c r="I61" s="39">
        <f>SUM(I59:I60)</f>
        <v>0</v>
      </c>
      <c r="K61" s="39">
        <f>'IS and OCI'!K29</f>
        <v>-14.2</v>
      </c>
      <c r="L61" s="39">
        <f>'IS and OCI'!M29</f>
        <v>-15.4</v>
      </c>
      <c r="N61" s="160"/>
    </row>
    <row r="62" spans="3:14">
      <c r="C62" s="256" t="s">
        <v>190</v>
      </c>
      <c r="E62" s="257">
        <f>+E61+E56</f>
        <v>-226.66585253720419</v>
      </c>
      <c r="F62" s="257">
        <f>+F61+F56</f>
        <v>-71.948336029999865</v>
      </c>
      <c r="H62" s="257">
        <f>+H61+H56</f>
        <v>-48.800000000000026</v>
      </c>
      <c r="I62" s="257">
        <f>+I61+I56</f>
        <v>-25.999999999999986</v>
      </c>
      <c r="K62" s="257">
        <f>'IS and OCI'!K30</f>
        <v>-275.4658525372044</v>
      </c>
      <c r="L62" s="257">
        <f>'IS and OCI'!M30</f>
        <v>-98.048336029999888</v>
      </c>
      <c r="N62" s="160"/>
    </row>
    <row r="63" spans="3:14">
      <c r="C63" s="47"/>
      <c r="N63" s="160"/>
    </row>
    <row r="64" spans="3:14">
      <c r="C64" s="45"/>
      <c r="N64" s="160"/>
    </row>
    <row r="65" spans="3:14" ht="18.75">
      <c r="C65" s="289" t="s">
        <v>123</v>
      </c>
      <c r="D65" s="289"/>
      <c r="E65" s="289"/>
      <c r="F65" s="289"/>
      <c r="G65" s="289"/>
      <c r="H65" s="289"/>
      <c r="I65" s="289"/>
      <c r="J65" s="289"/>
      <c r="K65" s="289"/>
      <c r="L65" s="289"/>
      <c r="N65" s="160"/>
    </row>
    <row r="66" spans="3:14" ht="15.75" thickBot="1">
      <c r="C66" s="13"/>
      <c r="D66" s="13"/>
      <c r="E66" s="13"/>
      <c r="F66" s="13"/>
      <c r="G66" s="13"/>
      <c r="H66" s="13"/>
      <c r="I66" s="13"/>
      <c r="J66" s="13"/>
      <c r="K66" s="13"/>
      <c r="L66" s="13"/>
      <c r="N66" s="160"/>
    </row>
    <row r="67" spans="3:14">
      <c r="C67" s="23"/>
      <c r="N67" s="160"/>
    </row>
    <row r="68" spans="3:14">
      <c r="C68" s="23"/>
      <c r="E68" s="301" t="s">
        <v>0</v>
      </c>
      <c r="F68" s="301"/>
      <c r="G68" s="301"/>
      <c r="H68" s="301"/>
      <c r="I68" s="301"/>
      <c r="J68" s="301"/>
      <c r="K68" s="301"/>
      <c r="L68" s="301"/>
      <c r="N68" s="160"/>
    </row>
    <row r="69" spans="3:14">
      <c r="C69" s="23"/>
      <c r="E69" s="110">
        <v>2020</v>
      </c>
      <c r="F69" s="110">
        <v>2019</v>
      </c>
      <c r="G69" s="5"/>
      <c r="H69" s="110">
        <v>2020</v>
      </c>
      <c r="I69" s="110">
        <v>2019</v>
      </c>
      <c r="K69" s="110">
        <v>2020</v>
      </c>
      <c r="L69" s="110">
        <v>2019</v>
      </c>
      <c r="N69" s="160"/>
    </row>
    <row r="70" spans="3:14">
      <c r="C70" s="23"/>
      <c r="E70" s="297" t="s">
        <v>81</v>
      </c>
      <c r="F70" s="297"/>
      <c r="G70" s="264"/>
      <c r="H70" s="295" t="s">
        <v>82</v>
      </c>
      <c r="I70" s="295"/>
      <c r="K70" s="295" t="s">
        <v>83</v>
      </c>
      <c r="L70" s="295"/>
      <c r="N70" s="160"/>
    </row>
    <row r="71" spans="3:14">
      <c r="C71" s="255" t="s">
        <v>10</v>
      </c>
      <c r="E71" s="298"/>
      <c r="F71" s="298"/>
      <c r="G71" s="112"/>
      <c r="H71" s="296"/>
      <c r="I71" s="296"/>
      <c r="K71" s="296"/>
      <c r="L71" s="296"/>
      <c r="N71" s="160"/>
    </row>
    <row r="72" spans="3:14">
      <c r="C72" s="23"/>
      <c r="N72" s="160"/>
    </row>
    <row r="73" spans="3:14">
      <c r="C73" s="108" t="s">
        <v>38</v>
      </c>
      <c r="N73" s="160"/>
    </row>
    <row r="74" spans="3:14">
      <c r="C74" s="77" t="s">
        <v>39</v>
      </c>
      <c r="E74" s="31">
        <f t="shared" ref="E74:E76" si="16">+K74-H74</f>
        <v>193.7</v>
      </c>
      <c r="F74" s="31">
        <f t="shared" ref="F74:F76" si="17">+L74-I74</f>
        <v>36</v>
      </c>
      <c r="H74" s="31">
        <v>0</v>
      </c>
      <c r="I74" s="31">
        <v>0</v>
      </c>
      <c r="K74" s="31">
        <v>193.7</v>
      </c>
      <c r="L74" s="31">
        <v>36</v>
      </c>
      <c r="N74" s="160"/>
    </row>
    <row r="75" spans="3:14">
      <c r="C75" s="78" t="s">
        <v>40</v>
      </c>
      <c r="E75" s="31">
        <f t="shared" si="16"/>
        <v>15.9</v>
      </c>
      <c r="F75" s="31">
        <f t="shared" si="17"/>
        <v>3.2</v>
      </c>
      <c r="H75" s="31">
        <v>0</v>
      </c>
      <c r="I75" s="31">
        <v>0</v>
      </c>
      <c r="K75" s="31">
        <v>15.9</v>
      </c>
      <c r="L75" s="31">
        <v>3.2</v>
      </c>
      <c r="N75" s="160"/>
    </row>
    <row r="76" spans="3:14">
      <c r="C76" s="78" t="s">
        <v>261</v>
      </c>
      <c r="E76" s="31">
        <f t="shared" si="16"/>
        <v>29.5</v>
      </c>
      <c r="F76" s="31">
        <f t="shared" si="17"/>
        <v>102.6</v>
      </c>
      <c r="H76" s="31">
        <v>0</v>
      </c>
      <c r="I76" s="31">
        <v>0</v>
      </c>
      <c r="K76" s="31">
        <v>29.5</v>
      </c>
      <c r="L76" s="31">
        <v>102.6</v>
      </c>
      <c r="N76" s="160"/>
    </row>
    <row r="77" spans="3:14">
      <c r="C77" s="78" t="s">
        <v>41</v>
      </c>
      <c r="E77" s="31">
        <f>+K77-H77</f>
        <v>140.80000000000001</v>
      </c>
      <c r="F77" s="31">
        <f>+L77-I77</f>
        <v>161.1</v>
      </c>
      <c r="H77" s="31">
        <v>-98.7</v>
      </c>
      <c r="I77" s="31">
        <v>-106.7</v>
      </c>
      <c r="K77" s="31">
        <v>42.1</v>
      </c>
      <c r="L77" s="31">
        <v>54.4</v>
      </c>
      <c r="N77" s="180"/>
    </row>
    <row r="78" spans="3:14">
      <c r="C78" s="79" t="s">
        <v>42</v>
      </c>
      <c r="E78" s="31">
        <f t="shared" ref="E78:E110" si="18">+K78-H78</f>
        <v>58.3</v>
      </c>
      <c r="F78" s="31">
        <f t="shared" ref="F78:F110" si="19">+L78-I78</f>
        <v>61.8</v>
      </c>
      <c r="H78" s="31">
        <v>0</v>
      </c>
      <c r="I78" s="31">
        <v>0</v>
      </c>
      <c r="K78" s="31">
        <v>58.3</v>
      </c>
      <c r="L78" s="31">
        <v>61.8</v>
      </c>
      <c r="N78" s="160"/>
    </row>
    <row r="79" spans="3:14">
      <c r="C79" s="80" t="s">
        <v>217</v>
      </c>
      <c r="E79" s="40">
        <f t="shared" ref="E79" si="20">SUM(E74:E78)</f>
        <v>438.2</v>
      </c>
      <c r="F79" s="40">
        <f t="shared" ref="F79" si="21">SUM(F74:F78)</f>
        <v>364.7</v>
      </c>
      <c r="H79" s="40">
        <f t="shared" ref="H79:I79" si="22">SUM(H74:H78)</f>
        <v>-98.7</v>
      </c>
      <c r="I79" s="40">
        <f t="shared" si="22"/>
        <v>-106.7</v>
      </c>
      <c r="K79" s="40">
        <f>SUM(K74:K78)</f>
        <v>339.5</v>
      </c>
      <c r="L79" s="40">
        <f>SUM(L74:L78)</f>
        <v>258</v>
      </c>
      <c r="N79" s="160"/>
    </row>
    <row r="80" spans="3:14">
      <c r="C80" s="77" t="s">
        <v>43</v>
      </c>
      <c r="E80" s="31">
        <f t="shared" si="18"/>
        <v>954.3</v>
      </c>
      <c r="F80" s="31">
        <f t="shared" si="19"/>
        <v>1160.2</v>
      </c>
      <c r="H80" s="31">
        <v>0</v>
      </c>
      <c r="I80" s="31">
        <v>0</v>
      </c>
      <c r="K80" s="31">
        <v>954.3</v>
      </c>
      <c r="L80" s="31">
        <v>1160.2</v>
      </c>
      <c r="N80" s="160"/>
    </row>
    <row r="81" spans="3:14">
      <c r="C81" s="77" t="s">
        <v>44</v>
      </c>
      <c r="E81" s="31">
        <f t="shared" si="18"/>
        <v>580.5</v>
      </c>
      <c r="F81" s="31">
        <f t="shared" si="19"/>
        <v>552.4</v>
      </c>
      <c r="H81" s="31">
        <v>108.9</v>
      </c>
      <c r="I81" s="31">
        <v>99.9</v>
      </c>
      <c r="K81" s="31">
        <v>689.4</v>
      </c>
      <c r="L81" s="31">
        <v>652.29999999999995</v>
      </c>
      <c r="N81" s="180"/>
    </row>
    <row r="82" spans="3:14">
      <c r="C82" s="77" t="s">
        <v>40</v>
      </c>
      <c r="E82" s="31">
        <f t="shared" si="18"/>
        <v>41.6</v>
      </c>
      <c r="F82" s="31">
        <f t="shared" si="19"/>
        <v>38.6</v>
      </c>
      <c r="H82" s="31">
        <v>0</v>
      </c>
      <c r="I82" s="31">
        <v>0</v>
      </c>
      <c r="K82" s="31">
        <v>41.6</v>
      </c>
      <c r="L82" s="31">
        <v>38.6</v>
      </c>
      <c r="N82" s="160"/>
    </row>
    <row r="83" spans="3:14">
      <c r="C83" s="77" t="s">
        <v>186</v>
      </c>
      <c r="E83" s="31">
        <f t="shared" si="18"/>
        <v>17.8</v>
      </c>
      <c r="F83" s="31">
        <f t="shared" si="19"/>
        <v>51.2</v>
      </c>
      <c r="H83" s="31">
        <v>0</v>
      </c>
      <c r="I83" s="31">
        <v>0</v>
      </c>
      <c r="K83" s="31">
        <v>17.8</v>
      </c>
      <c r="L83" s="31">
        <v>51.2</v>
      </c>
      <c r="N83" s="160"/>
    </row>
    <row r="84" spans="3:14">
      <c r="C84" s="82" t="s">
        <v>45</v>
      </c>
      <c r="E84" s="31">
        <f t="shared" si="18"/>
        <v>95.2</v>
      </c>
      <c r="F84" s="31">
        <f t="shared" si="19"/>
        <v>102.1</v>
      </c>
      <c r="H84" s="31">
        <v>0</v>
      </c>
      <c r="I84" s="31">
        <v>0</v>
      </c>
      <c r="K84" s="31">
        <v>95.2</v>
      </c>
      <c r="L84" s="31">
        <v>102.1</v>
      </c>
      <c r="N84" s="160"/>
    </row>
    <row r="85" spans="3:14">
      <c r="C85" s="80" t="s">
        <v>218</v>
      </c>
      <c r="E85" s="40">
        <f t="shared" ref="E85" si="23">SUM(E80:E84)</f>
        <v>1689.3999999999999</v>
      </c>
      <c r="F85" s="40">
        <f t="shared" ref="F85" si="24">SUM(F80:F84)</f>
        <v>1904.4999999999998</v>
      </c>
      <c r="H85" s="40">
        <f t="shared" ref="H85:I85" si="25">SUM(H80:H84)</f>
        <v>108.9</v>
      </c>
      <c r="I85" s="40">
        <f t="shared" si="25"/>
        <v>99.9</v>
      </c>
      <c r="K85" s="40">
        <f>SUM(K80:K84)</f>
        <v>1798.2999999999997</v>
      </c>
      <c r="L85" s="40">
        <f>SUM(L80:L84)</f>
        <v>2004.3999999999999</v>
      </c>
      <c r="N85" s="160"/>
    </row>
    <row r="86" spans="3:14">
      <c r="C86" s="77"/>
      <c r="E86" s="31"/>
      <c r="F86" s="31"/>
      <c r="H86" s="31"/>
      <c r="I86" s="31"/>
      <c r="K86" s="31"/>
      <c r="L86" s="31"/>
      <c r="N86" s="160"/>
    </row>
    <row r="87" spans="3:14">
      <c r="C87" s="80" t="s">
        <v>46</v>
      </c>
      <c r="E87" s="40">
        <f t="shared" ref="E87" si="26">+K87-H87</f>
        <v>0</v>
      </c>
      <c r="F87" s="40">
        <f t="shared" ref="F87" si="27">+L87-I87</f>
        <v>0</v>
      </c>
      <c r="H87" s="40">
        <v>0</v>
      </c>
      <c r="I87" s="40">
        <v>0</v>
      </c>
      <c r="K87" s="40">
        <v>0</v>
      </c>
      <c r="L87" s="40">
        <v>0</v>
      </c>
      <c r="N87" s="160"/>
    </row>
    <row r="88" spans="3:14">
      <c r="C88" s="81"/>
      <c r="E88" s="31"/>
      <c r="F88" s="31"/>
      <c r="H88" s="31"/>
      <c r="I88" s="31"/>
      <c r="K88" s="31"/>
      <c r="L88" s="31"/>
      <c r="N88" s="160"/>
    </row>
    <row r="89" spans="3:14">
      <c r="C89" s="253" t="s">
        <v>80</v>
      </c>
      <c r="E89" s="252">
        <f t="shared" ref="E89:F89" si="28">+E87+E85+E79</f>
        <v>2127.6</v>
      </c>
      <c r="F89" s="252">
        <f t="shared" si="28"/>
        <v>2269.1999999999998</v>
      </c>
      <c r="H89" s="252">
        <f t="shared" ref="H89:I89" si="29">+H87+H85+H79</f>
        <v>10.200000000000003</v>
      </c>
      <c r="I89" s="252">
        <f t="shared" si="29"/>
        <v>-6.7999999999999972</v>
      </c>
      <c r="K89" s="252">
        <f>+K87+K85+K79</f>
        <v>2137.7999999999997</v>
      </c>
      <c r="L89" s="252">
        <f>+L87+L85+L79</f>
        <v>2262.3999999999996</v>
      </c>
      <c r="N89" s="160"/>
    </row>
    <row r="90" spans="3:14">
      <c r="C90" s="77"/>
      <c r="E90" s="84"/>
      <c r="F90" s="84"/>
      <c r="H90" s="84"/>
      <c r="I90" s="84"/>
      <c r="K90" s="84"/>
      <c r="L90" s="84"/>
      <c r="N90" s="160"/>
    </row>
    <row r="91" spans="3:14">
      <c r="C91" s="109" t="s">
        <v>47</v>
      </c>
      <c r="E91" s="37"/>
      <c r="F91" s="37"/>
      <c r="H91" s="37"/>
      <c r="I91" s="37"/>
      <c r="K91" s="37"/>
      <c r="L91" s="37"/>
      <c r="N91" s="160"/>
    </row>
    <row r="92" spans="3:14">
      <c r="C92" s="79" t="s">
        <v>224</v>
      </c>
      <c r="E92" s="37">
        <f t="shared" si="18"/>
        <v>1144.4000000000001</v>
      </c>
      <c r="F92" s="37">
        <f t="shared" si="19"/>
        <v>221.2</v>
      </c>
      <c r="H92" s="37">
        <v>0</v>
      </c>
      <c r="I92" s="37">
        <v>0</v>
      </c>
      <c r="K92" s="37">
        <v>1144.4000000000001</v>
      </c>
      <c r="L92" s="37">
        <v>221.2</v>
      </c>
      <c r="N92" s="160"/>
    </row>
    <row r="93" spans="3:14">
      <c r="C93" s="79" t="s">
        <v>194</v>
      </c>
      <c r="E93" s="37">
        <f t="shared" si="18"/>
        <v>36.799999999999997</v>
      </c>
      <c r="F93" s="37">
        <f t="shared" si="19"/>
        <v>48.9</v>
      </c>
      <c r="H93" s="37">
        <v>0</v>
      </c>
      <c r="I93" s="37">
        <v>0</v>
      </c>
      <c r="K93" s="37">
        <v>36.799999999999997</v>
      </c>
      <c r="L93" s="37">
        <v>48.9</v>
      </c>
      <c r="N93" s="160"/>
    </row>
    <row r="94" spans="3:14">
      <c r="C94" s="78" t="s">
        <v>48</v>
      </c>
      <c r="E94" s="37">
        <f t="shared" si="18"/>
        <v>36.799999999999997</v>
      </c>
      <c r="F94" s="37">
        <f t="shared" si="19"/>
        <v>62</v>
      </c>
      <c r="H94" s="37">
        <v>0</v>
      </c>
      <c r="I94" s="37">
        <v>0</v>
      </c>
      <c r="K94" s="37">
        <v>36.799999999999997</v>
      </c>
      <c r="L94" s="37">
        <v>62</v>
      </c>
      <c r="N94" s="160"/>
    </row>
    <row r="95" spans="3:14">
      <c r="C95" s="78" t="s">
        <v>49</v>
      </c>
      <c r="E95" s="37">
        <f>+K95-H95-0.1</f>
        <v>104.20000000000002</v>
      </c>
      <c r="F95" s="37">
        <f t="shared" si="19"/>
        <v>133.4</v>
      </c>
      <c r="H95" s="37">
        <v>-15</v>
      </c>
      <c r="I95" s="37">
        <v>-26.8</v>
      </c>
      <c r="K95" s="37">
        <v>89.300000000000011</v>
      </c>
      <c r="L95" s="37">
        <v>106.6</v>
      </c>
      <c r="N95" s="180"/>
    </row>
    <row r="96" spans="3:14">
      <c r="C96" s="79" t="s">
        <v>50</v>
      </c>
      <c r="E96" s="37">
        <f t="shared" si="18"/>
        <v>9.5</v>
      </c>
      <c r="F96" s="37">
        <f t="shared" si="19"/>
        <v>7.7000000000000171</v>
      </c>
      <c r="H96" s="37">
        <v>173</v>
      </c>
      <c r="I96" s="37">
        <f>104.6+0.1</f>
        <v>104.69999999999999</v>
      </c>
      <c r="K96" s="37">
        <v>182.5</v>
      </c>
      <c r="L96" s="37">
        <v>112.4</v>
      </c>
      <c r="N96" s="180"/>
    </row>
    <row r="97" spans="3:14">
      <c r="C97" s="73" t="s">
        <v>51</v>
      </c>
      <c r="E97" s="31">
        <f t="shared" si="18"/>
        <v>13.4</v>
      </c>
      <c r="F97" s="31">
        <f t="shared" si="19"/>
        <v>18.5</v>
      </c>
      <c r="H97" s="31">
        <v>0</v>
      </c>
      <c r="I97" s="31">
        <v>0</v>
      </c>
      <c r="K97" s="31">
        <v>13.4</v>
      </c>
      <c r="L97" s="31">
        <v>18.5</v>
      </c>
      <c r="N97" s="160"/>
    </row>
    <row r="98" spans="3:14">
      <c r="C98" s="81" t="s">
        <v>219</v>
      </c>
      <c r="E98" s="40">
        <f t="shared" ref="E98" si="30">SUM(E92:E97)</f>
        <v>1345.1000000000001</v>
      </c>
      <c r="F98" s="40">
        <f t="shared" ref="F98" si="31">SUM(F92:F97)</f>
        <v>491.70000000000005</v>
      </c>
      <c r="H98" s="40">
        <f t="shared" ref="H98:I98" si="32">SUM(H92:H97)</f>
        <v>158</v>
      </c>
      <c r="I98" s="40">
        <f t="shared" si="32"/>
        <v>77.899999999999991</v>
      </c>
      <c r="K98" s="40">
        <f>SUM(K92:K97)</f>
        <v>1503.2</v>
      </c>
      <c r="L98" s="40">
        <f>SUM(L92:L97)</f>
        <v>569.59999999999991</v>
      </c>
      <c r="N98" s="160"/>
    </row>
    <row r="99" spans="3:14">
      <c r="C99" s="79" t="s">
        <v>224</v>
      </c>
      <c r="E99" s="37">
        <f t="shared" si="18"/>
        <v>0</v>
      </c>
      <c r="F99" s="37">
        <f t="shared" si="19"/>
        <v>864.7</v>
      </c>
      <c r="H99" s="37">
        <v>0</v>
      </c>
      <c r="I99" s="37">
        <v>0</v>
      </c>
      <c r="K99" s="37">
        <v>0</v>
      </c>
      <c r="L99" s="37">
        <v>864.7</v>
      </c>
      <c r="N99" s="160"/>
    </row>
    <row r="100" spans="3:14">
      <c r="C100" s="79" t="s">
        <v>194</v>
      </c>
      <c r="E100" s="37">
        <f t="shared" si="18"/>
        <v>122.3</v>
      </c>
      <c r="F100" s="37">
        <f t="shared" si="19"/>
        <v>155.5</v>
      </c>
      <c r="H100" s="37">
        <v>0</v>
      </c>
      <c r="I100" s="37">
        <v>0</v>
      </c>
      <c r="K100" s="37">
        <v>122.3</v>
      </c>
      <c r="L100" s="37">
        <v>155.5</v>
      </c>
      <c r="N100" s="160"/>
    </row>
    <row r="101" spans="3:14">
      <c r="C101" s="79" t="s">
        <v>52</v>
      </c>
      <c r="E101" s="37">
        <f t="shared" si="18"/>
        <v>0.1</v>
      </c>
      <c r="F101" s="37">
        <f t="shared" si="19"/>
        <v>0.1</v>
      </c>
      <c r="H101" s="37">
        <v>0</v>
      </c>
      <c r="I101" s="37">
        <v>0</v>
      </c>
      <c r="K101" s="37">
        <v>0.1</v>
      </c>
      <c r="L101" s="37">
        <v>0.1</v>
      </c>
      <c r="N101" s="160"/>
    </row>
    <row r="102" spans="3:14">
      <c r="C102" s="78" t="s">
        <v>187</v>
      </c>
      <c r="E102" s="37">
        <f t="shared" si="18"/>
        <v>59.6</v>
      </c>
      <c r="F102" s="37">
        <f t="shared" si="19"/>
        <v>56.599999999999994</v>
      </c>
      <c r="H102" s="37">
        <v>0</v>
      </c>
      <c r="I102" s="37">
        <v>0</v>
      </c>
      <c r="K102" s="37">
        <v>59.6</v>
      </c>
      <c r="L102" s="37">
        <v>56.599999999999994</v>
      </c>
      <c r="N102" s="160"/>
    </row>
    <row r="103" spans="3:14">
      <c r="C103" s="80" t="s">
        <v>220</v>
      </c>
      <c r="E103" s="40">
        <f t="shared" ref="E103" si="33">SUM(E99:E102)</f>
        <v>182</v>
      </c>
      <c r="F103" s="40">
        <f t="shared" ref="F103" si="34">SUM(F99:F102)</f>
        <v>1076.9000000000001</v>
      </c>
      <c r="H103" s="40">
        <f t="shared" ref="H103:I103" si="35">SUM(H99:H102)</f>
        <v>0</v>
      </c>
      <c r="I103" s="40">
        <f t="shared" si="35"/>
        <v>0</v>
      </c>
      <c r="K103" s="40">
        <f>SUM(K99:K102)</f>
        <v>182</v>
      </c>
      <c r="L103" s="40">
        <f>SUM(L99:L102)</f>
        <v>1076.9000000000001</v>
      </c>
      <c r="N103" s="160"/>
    </row>
    <row r="104" spans="3:14">
      <c r="C104" s="73"/>
      <c r="E104" s="31"/>
      <c r="F104" s="31"/>
      <c r="H104" s="31"/>
      <c r="I104" s="31"/>
      <c r="K104" s="31"/>
      <c r="L104" s="31"/>
      <c r="N104" s="160"/>
    </row>
    <row r="105" spans="3:14">
      <c r="C105" s="77" t="s">
        <v>53</v>
      </c>
      <c r="H105" s="8"/>
      <c r="I105" s="8"/>
      <c r="K105" s="10"/>
      <c r="L105" s="10"/>
      <c r="N105" s="160"/>
    </row>
    <row r="106" spans="3:14">
      <c r="C106" s="77" t="s">
        <v>279</v>
      </c>
      <c r="E106" s="31">
        <f t="shared" si="18"/>
        <v>154.19999999999999</v>
      </c>
      <c r="F106" s="31">
        <f t="shared" si="19"/>
        <v>138.5</v>
      </c>
      <c r="H106" s="31">
        <f>+BS!D38</f>
        <v>0</v>
      </c>
      <c r="I106" s="31">
        <f>+BS!E38</f>
        <v>0</v>
      </c>
      <c r="K106" s="31">
        <f>+BS!G38</f>
        <v>154.19999999999999</v>
      </c>
      <c r="L106" s="31">
        <v>138.5</v>
      </c>
      <c r="N106" s="160"/>
    </row>
    <row r="107" spans="3:14">
      <c r="C107" s="82" t="s">
        <v>54</v>
      </c>
      <c r="E107" s="32">
        <f t="shared" si="18"/>
        <v>927.8</v>
      </c>
      <c r="F107" s="32">
        <f t="shared" si="19"/>
        <v>851.7</v>
      </c>
      <c r="H107" s="32">
        <f>+BS!D39</f>
        <v>0</v>
      </c>
      <c r="I107" s="32">
        <f>+BS!E39</f>
        <v>0</v>
      </c>
      <c r="K107" s="32">
        <f>+BS!G39</f>
        <v>927.8</v>
      </c>
      <c r="L107" s="32">
        <v>851.7</v>
      </c>
      <c r="N107" s="160"/>
    </row>
    <row r="108" spans="3:14">
      <c r="C108" s="77" t="s">
        <v>55</v>
      </c>
      <c r="E108" s="31">
        <f t="shared" ref="E108" si="36">SUM(E106:E107)</f>
        <v>1082</v>
      </c>
      <c r="F108" s="31">
        <f t="shared" ref="F108" si="37">SUM(F106:F107)</f>
        <v>990.2</v>
      </c>
      <c r="H108" s="31">
        <f t="shared" ref="H108:I108" si="38">SUM(H106:H107)</f>
        <v>0</v>
      </c>
      <c r="I108" s="31">
        <f t="shared" si="38"/>
        <v>0</v>
      </c>
      <c r="K108" s="31">
        <f>SUM(K106:K107)</f>
        <v>1082</v>
      </c>
      <c r="L108" s="31">
        <f>SUM(L106:L107)</f>
        <v>990.2</v>
      </c>
      <c r="N108" s="160"/>
    </row>
    <row r="109" spans="3:14">
      <c r="C109" s="77" t="s">
        <v>56</v>
      </c>
      <c r="E109" s="31">
        <f t="shared" si="18"/>
        <v>-469.29999999999995</v>
      </c>
      <c r="F109" s="31">
        <f t="shared" si="19"/>
        <v>-281.44833603000012</v>
      </c>
      <c r="H109" s="31">
        <v>-147.9</v>
      </c>
      <c r="I109" s="31">
        <v>-84.7</v>
      </c>
      <c r="K109" s="31">
        <f>+BS!G41</f>
        <v>-617.19999999999993</v>
      </c>
      <c r="L109" s="31">
        <v>-366.14833603000011</v>
      </c>
      <c r="N109" s="180"/>
    </row>
    <row r="110" spans="3:14">
      <c r="C110" s="77" t="s">
        <v>57</v>
      </c>
      <c r="E110" s="31">
        <f t="shared" si="18"/>
        <v>-12.2</v>
      </c>
      <c r="F110" s="31">
        <f t="shared" si="19"/>
        <v>-8.2000000000000011</v>
      </c>
      <c r="H110" s="31">
        <f>+BS!D42</f>
        <v>0</v>
      </c>
      <c r="I110" s="31">
        <f>+BS!E42</f>
        <v>0</v>
      </c>
      <c r="K110" s="31">
        <f>+BS!G42</f>
        <v>-12.2</v>
      </c>
      <c r="L110" s="31">
        <v>-8.2000000000000011</v>
      </c>
      <c r="N110" s="160"/>
    </row>
    <row r="111" spans="3:14">
      <c r="C111" s="81" t="s">
        <v>221</v>
      </c>
      <c r="E111" s="40">
        <f t="shared" ref="E111" si="39">SUM(E108:E110)</f>
        <v>600.5</v>
      </c>
      <c r="F111" s="40">
        <f t="shared" ref="F111" si="40">SUM(F108:F110)</f>
        <v>700.55166396999994</v>
      </c>
      <c r="H111" s="40">
        <f t="shared" ref="H111:I111" si="41">SUM(H108:H110)</f>
        <v>-147.9</v>
      </c>
      <c r="I111" s="40">
        <f t="shared" si="41"/>
        <v>-84.7</v>
      </c>
      <c r="K111" s="40">
        <f>SUM(K108:K110)</f>
        <v>452.60000000000008</v>
      </c>
      <c r="L111" s="40">
        <f>SUM(L108:L110)</f>
        <v>615.85166396999989</v>
      </c>
      <c r="N111" s="160"/>
    </row>
    <row r="112" spans="3:14">
      <c r="C112" s="253" t="s">
        <v>162</v>
      </c>
      <c r="E112" s="252">
        <f t="shared" ref="E112" si="42">+E111+E103+E98</f>
        <v>2127.6000000000004</v>
      </c>
      <c r="F112" s="252">
        <f t="shared" ref="F112" si="43">+F111+F103+F98</f>
        <v>2269.1516639700003</v>
      </c>
      <c r="H112" s="252">
        <f>+H111+H103+H98+0.1</f>
        <v>10.199999999999994</v>
      </c>
      <c r="I112" s="252">
        <f t="shared" ref="I112" si="44">+I111+I103+I98</f>
        <v>-6.8000000000000114</v>
      </c>
      <c r="K112" s="252">
        <f>+K111+K103+K98</f>
        <v>2137.8000000000002</v>
      </c>
      <c r="L112" s="252">
        <f>+L111+L103+L98</f>
        <v>2262.3516639700001</v>
      </c>
      <c r="N112" s="160"/>
    </row>
    <row r="113" spans="3:14">
      <c r="N113" s="160"/>
    </row>
    <row r="114" spans="3:14">
      <c r="C114" s="268"/>
      <c r="D114" s="269"/>
      <c r="E114" s="270"/>
      <c r="F114" s="270"/>
      <c r="G114" s="269"/>
      <c r="H114" s="270"/>
      <c r="I114" s="270"/>
      <c r="J114" s="269"/>
      <c r="K114" s="270"/>
      <c r="L114" s="270"/>
      <c r="N114" s="160"/>
    </row>
    <row r="115" spans="3:14">
      <c r="N115" s="160"/>
    </row>
    <row r="116" spans="3:14">
      <c r="N116" s="160"/>
    </row>
    <row r="117" spans="3:14" ht="18.75">
      <c r="C117" s="287" t="s">
        <v>180</v>
      </c>
      <c r="D117" s="287"/>
      <c r="E117" s="287"/>
      <c r="F117" s="287"/>
      <c r="G117" s="287"/>
      <c r="H117" s="287"/>
      <c r="I117" s="287"/>
      <c r="J117" s="287"/>
      <c r="K117" s="287"/>
      <c r="L117" s="287"/>
      <c r="M117" s="267"/>
      <c r="N117" s="160"/>
    </row>
    <row r="118" spans="3:14" ht="15.75" thickBot="1">
      <c r="C118" s="13"/>
      <c r="D118" s="13"/>
      <c r="E118" s="13"/>
      <c r="F118" s="13"/>
      <c r="N118" s="160"/>
    </row>
    <row r="119" spans="3:14">
      <c r="E119" s="300" t="s">
        <v>9</v>
      </c>
      <c r="F119" s="300"/>
      <c r="G119" s="299"/>
      <c r="H119" s="299"/>
      <c r="I119" s="299"/>
      <c r="J119" s="299"/>
      <c r="K119" s="299"/>
      <c r="L119" s="299"/>
      <c r="N119" s="160"/>
    </row>
    <row r="120" spans="3:14">
      <c r="E120" s="301" t="s">
        <v>0</v>
      </c>
      <c r="F120" s="301"/>
      <c r="G120" s="301"/>
      <c r="H120" s="301"/>
      <c r="I120" s="301"/>
      <c r="J120" s="301"/>
      <c r="K120" s="301"/>
      <c r="L120" s="301"/>
      <c r="N120" s="160"/>
    </row>
    <row r="121" spans="3:14">
      <c r="E121" s="110">
        <v>2020</v>
      </c>
      <c r="F121" s="110">
        <v>2019</v>
      </c>
      <c r="G121" s="5"/>
      <c r="H121" s="110">
        <v>2020</v>
      </c>
      <c r="I121" s="110">
        <v>2019</v>
      </c>
      <c r="K121" s="110">
        <v>2020</v>
      </c>
      <c r="L121" s="110">
        <v>2019</v>
      </c>
      <c r="N121" s="160"/>
    </row>
    <row r="122" spans="3:14">
      <c r="E122" s="297" t="s">
        <v>81</v>
      </c>
      <c r="F122" s="297"/>
      <c r="G122" s="264"/>
      <c r="H122" s="295" t="s">
        <v>82</v>
      </c>
      <c r="I122" s="295"/>
      <c r="K122" s="295" t="s">
        <v>83</v>
      </c>
      <c r="L122" s="295"/>
      <c r="N122" s="160"/>
    </row>
    <row r="123" spans="3:14">
      <c r="C123" s="89" t="s">
        <v>10</v>
      </c>
      <c r="E123" s="298"/>
      <c r="F123" s="298"/>
      <c r="G123" s="112"/>
      <c r="H123" s="296"/>
      <c r="I123" s="296"/>
      <c r="K123" s="296"/>
      <c r="L123" s="296"/>
      <c r="N123" s="160"/>
    </row>
    <row r="124" spans="3:14">
      <c r="N124" s="160"/>
    </row>
    <row r="125" spans="3:14">
      <c r="C125" s="164" t="s">
        <v>22</v>
      </c>
      <c r="E125" s="37">
        <f>+K125-H125</f>
        <v>-23.70892181064519</v>
      </c>
      <c r="F125" s="37">
        <f>+L125-I125</f>
        <v>23.737323339999996</v>
      </c>
      <c r="G125" s="37"/>
      <c r="H125" s="104">
        <f>+H24</f>
        <v>-4.8999999999999844</v>
      </c>
      <c r="I125" s="37">
        <f>+I24</f>
        <v>13.700000000000017</v>
      </c>
      <c r="J125" s="37"/>
      <c r="K125" s="104">
        <f>+CF!E7</f>
        <v>-28.608921810645175</v>
      </c>
      <c r="L125" s="104">
        <f>+CF!G7</f>
        <v>37.437323340000013</v>
      </c>
      <c r="N125" s="284"/>
    </row>
    <row r="126" spans="3:14">
      <c r="C126" s="165" t="s">
        <v>239</v>
      </c>
      <c r="E126" s="37">
        <f t="shared" ref="E126:E136" si="45">+K126-H126</f>
        <v>87.9</v>
      </c>
      <c r="F126" s="37">
        <f>+L126-I126</f>
        <v>122.19999999999999</v>
      </c>
      <c r="G126" s="37"/>
      <c r="H126" s="104">
        <f>-H16-H15</f>
        <v>-26.1</v>
      </c>
      <c r="I126" s="37">
        <f>-I15</f>
        <v>28.599999999999994</v>
      </c>
      <c r="J126" s="37"/>
      <c r="K126" s="104">
        <f>+CF!E8</f>
        <v>61.8</v>
      </c>
      <c r="L126" s="104">
        <f>+CF!G8</f>
        <v>150.79999999999998</v>
      </c>
      <c r="N126" s="284"/>
    </row>
    <row r="127" spans="3:14">
      <c r="C127" s="165" t="s">
        <v>163</v>
      </c>
      <c r="E127" s="37">
        <f t="shared" si="45"/>
        <v>0</v>
      </c>
      <c r="F127" s="37">
        <f t="shared" ref="E127:F137" si="46">+L127-I127</f>
        <v>-0.1</v>
      </c>
      <c r="G127" s="37"/>
      <c r="H127" s="104">
        <v>0</v>
      </c>
      <c r="I127" s="37">
        <v>0</v>
      </c>
      <c r="J127" s="37"/>
      <c r="K127" s="104">
        <f>+CF!E9</f>
        <v>0</v>
      </c>
      <c r="L127" s="104">
        <f>+CF!G9</f>
        <v>-0.1</v>
      </c>
      <c r="N127" s="160"/>
    </row>
    <row r="128" spans="3:14">
      <c r="C128" s="165" t="s">
        <v>20</v>
      </c>
      <c r="E128" s="37">
        <f t="shared" si="45"/>
        <v>20.100000000000001</v>
      </c>
      <c r="F128" s="37">
        <f t="shared" si="46"/>
        <v>16.399999999999999</v>
      </c>
      <c r="G128" s="37"/>
      <c r="H128" s="104">
        <v>0</v>
      </c>
      <c r="I128" s="37">
        <v>0</v>
      </c>
      <c r="J128" s="37"/>
      <c r="K128" s="104">
        <f>+CF!E10</f>
        <v>20.100000000000001</v>
      </c>
      <c r="L128" s="104">
        <f>+CF!G10</f>
        <v>16.399999999999999</v>
      </c>
      <c r="N128" s="160"/>
    </row>
    <row r="129" spans="3:14">
      <c r="C129" s="165" t="s">
        <v>164</v>
      </c>
      <c r="E129" s="37">
        <f t="shared" si="45"/>
        <v>0</v>
      </c>
      <c r="F129" s="37">
        <f t="shared" si="46"/>
        <v>-0.2</v>
      </c>
      <c r="G129" s="37"/>
      <c r="H129" s="104">
        <v>0</v>
      </c>
      <c r="I129" s="37">
        <v>0</v>
      </c>
      <c r="J129" s="37"/>
      <c r="K129" s="104">
        <f>+CF!E11</f>
        <v>0</v>
      </c>
      <c r="L129" s="104">
        <f>+CF!G11</f>
        <v>-0.2</v>
      </c>
      <c r="N129" s="160"/>
    </row>
    <row r="130" spans="3:14">
      <c r="C130" s="165" t="s">
        <v>165</v>
      </c>
      <c r="E130" s="37">
        <f t="shared" si="45"/>
        <v>-4.0999999999999996</v>
      </c>
      <c r="F130" s="37">
        <f t="shared" si="46"/>
        <v>-5.0999999999999996</v>
      </c>
      <c r="G130" s="31"/>
      <c r="H130" s="104">
        <v>0</v>
      </c>
      <c r="I130" s="37">
        <v>0</v>
      </c>
      <c r="J130" s="31"/>
      <c r="K130" s="104">
        <f>+CF!E12</f>
        <v>-4.0999999999999996</v>
      </c>
      <c r="L130" s="104">
        <f>+CF!G12</f>
        <v>-5.0999999999999996</v>
      </c>
      <c r="N130" s="160"/>
    </row>
    <row r="131" spans="3:14">
      <c r="C131" s="165" t="s">
        <v>166</v>
      </c>
      <c r="E131" s="37">
        <f t="shared" si="45"/>
        <v>2.8</v>
      </c>
      <c r="F131" s="37">
        <f t="shared" si="46"/>
        <v>-4.5999999999999996</v>
      </c>
      <c r="G131" s="37"/>
      <c r="H131" s="104">
        <v>0</v>
      </c>
      <c r="I131" s="37">
        <v>0</v>
      </c>
      <c r="J131" s="37"/>
      <c r="K131" s="104">
        <f>+CF!E13</f>
        <v>2.8</v>
      </c>
      <c r="L131" s="104">
        <f>+CF!G13</f>
        <v>-4.5999999999999996</v>
      </c>
      <c r="N131" s="160"/>
    </row>
    <row r="132" spans="3:14">
      <c r="C132" s="165" t="s">
        <v>260</v>
      </c>
      <c r="E132" s="37">
        <f t="shared" si="45"/>
        <v>30.7</v>
      </c>
      <c r="F132" s="37">
        <f t="shared" si="46"/>
        <v>7.1000000000000014</v>
      </c>
      <c r="G132" s="37"/>
      <c r="H132" s="104">
        <v>9.8000000000000007</v>
      </c>
      <c r="I132" s="37">
        <v>42</v>
      </c>
      <c r="J132" s="37"/>
      <c r="K132" s="104">
        <f>+CF!E14</f>
        <v>40.5</v>
      </c>
      <c r="L132" s="104">
        <f>+CF!G14</f>
        <v>49.1</v>
      </c>
      <c r="N132" s="180"/>
    </row>
    <row r="133" spans="3:14">
      <c r="C133" s="165" t="s">
        <v>167</v>
      </c>
      <c r="E133" s="37">
        <f t="shared" si="45"/>
        <v>6.5</v>
      </c>
      <c r="F133" s="37">
        <f t="shared" si="46"/>
        <v>-1.9000000000000057</v>
      </c>
      <c r="G133" s="37"/>
      <c r="H133" s="104">
        <v>20</v>
      </c>
      <c r="I133" s="37">
        <v>-82.3</v>
      </c>
      <c r="J133" s="37"/>
      <c r="K133" s="104">
        <f>+CF!E15</f>
        <v>26.5</v>
      </c>
      <c r="L133" s="104">
        <f>+CF!G15</f>
        <v>-84.2</v>
      </c>
      <c r="N133" s="180"/>
    </row>
    <row r="134" spans="3:14">
      <c r="C134" s="165" t="s">
        <v>168</v>
      </c>
      <c r="E134" s="37">
        <f t="shared" si="45"/>
        <v>-18.899999999999999</v>
      </c>
      <c r="F134" s="37">
        <f t="shared" si="46"/>
        <v>18.5</v>
      </c>
      <c r="G134" s="37"/>
      <c r="H134" s="104">
        <v>0</v>
      </c>
      <c r="I134" s="37"/>
      <c r="J134" s="37"/>
      <c r="K134" s="104">
        <f>+CF!E16</f>
        <v>-18.899999999999999</v>
      </c>
      <c r="L134" s="104">
        <f>+CF!G16</f>
        <v>18.5</v>
      </c>
      <c r="N134" s="160"/>
    </row>
    <row r="135" spans="3:14">
      <c r="C135" s="165" t="s">
        <v>169</v>
      </c>
      <c r="E135" s="37">
        <f t="shared" si="45"/>
        <v>-37.700000000000003</v>
      </c>
      <c r="F135" s="37">
        <f t="shared" si="46"/>
        <v>-32.999999999999979</v>
      </c>
      <c r="G135" s="37"/>
      <c r="H135" s="104">
        <v>1.2</v>
      </c>
      <c r="I135" s="37">
        <v>-2</v>
      </c>
      <c r="J135" s="37"/>
      <c r="K135" s="104">
        <f>+CF!E17</f>
        <v>-36.5</v>
      </c>
      <c r="L135" s="104">
        <f>+CF!G17</f>
        <v>-34.999999999999979</v>
      </c>
      <c r="N135" s="180"/>
    </row>
    <row r="136" spans="3:14">
      <c r="C136" s="165" t="s">
        <v>170</v>
      </c>
      <c r="E136" s="37">
        <f t="shared" si="45"/>
        <v>2.2999999999999998</v>
      </c>
      <c r="F136" s="37">
        <f t="shared" si="46"/>
        <v>8.9</v>
      </c>
      <c r="G136" s="31"/>
      <c r="H136" s="104">
        <v>0</v>
      </c>
      <c r="I136" s="37">
        <v>0</v>
      </c>
      <c r="J136" s="31"/>
      <c r="K136" s="104">
        <f>+CF!E18</f>
        <v>2.2999999999999998</v>
      </c>
      <c r="L136" s="104">
        <f>+CF!G18</f>
        <v>8.9</v>
      </c>
      <c r="N136" s="160"/>
    </row>
    <row r="137" spans="3:14">
      <c r="C137" s="166" t="s">
        <v>120</v>
      </c>
      <c r="E137" s="105">
        <f t="shared" si="46"/>
        <v>65.891078189354815</v>
      </c>
      <c r="F137" s="105">
        <f t="shared" si="46"/>
        <v>151.93732334000003</v>
      </c>
      <c r="G137" s="37"/>
      <c r="H137" s="105">
        <f>ROUND(SUM(H125:H136),1)</f>
        <v>0</v>
      </c>
      <c r="I137" s="105">
        <f>ROUND(SUM(I125:I136),1)</f>
        <v>0</v>
      </c>
      <c r="J137" s="37"/>
      <c r="K137" s="105">
        <f>+CF!E19</f>
        <v>65.891078189354815</v>
      </c>
      <c r="L137" s="105">
        <f>+CF!G19</f>
        <v>151.93732334000003</v>
      </c>
      <c r="N137" s="160"/>
    </row>
    <row r="138" spans="3:14">
      <c r="C138" s="165" t="s">
        <v>171</v>
      </c>
      <c r="E138" s="37">
        <f t="shared" ref="E138:E143" si="47">+K138-H138</f>
        <v>-56.8</v>
      </c>
      <c r="F138" s="37">
        <f t="shared" ref="F138:F143" si="48">+L138-I138</f>
        <v>-75.7</v>
      </c>
      <c r="G138" s="37"/>
      <c r="H138" s="104">
        <v>0</v>
      </c>
      <c r="I138" s="196">
        <v>0</v>
      </c>
      <c r="J138" s="37"/>
      <c r="K138" s="104">
        <f>+CF!E20</f>
        <v>-56.8</v>
      </c>
      <c r="L138" s="104">
        <f>+CF!G20</f>
        <v>-75.7</v>
      </c>
      <c r="N138" s="160"/>
    </row>
    <row r="139" spans="3:14">
      <c r="C139" s="165" t="s">
        <v>108</v>
      </c>
      <c r="E139" s="37">
        <f t="shared" si="47"/>
        <v>-0.3</v>
      </c>
      <c r="F139" s="37">
        <f t="shared" si="48"/>
        <v>-22.199999999999996</v>
      </c>
      <c r="G139" s="37"/>
      <c r="H139" s="104">
        <v>0</v>
      </c>
      <c r="I139" s="196">
        <v>0</v>
      </c>
      <c r="J139" s="37"/>
      <c r="K139" s="104">
        <f>+CF!E21</f>
        <v>-0.3</v>
      </c>
      <c r="L139" s="104">
        <f>+CF!G21</f>
        <v>-22.199999999999996</v>
      </c>
      <c r="N139" s="160"/>
    </row>
    <row r="140" spans="3:14">
      <c r="C140" s="165" t="s">
        <v>172</v>
      </c>
      <c r="E140" s="37">
        <f t="shared" si="47"/>
        <v>-2</v>
      </c>
      <c r="F140" s="37">
        <f t="shared" si="48"/>
        <v>-5.4</v>
      </c>
      <c r="G140" s="37"/>
      <c r="H140" s="104">
        <v>0</v>
      </c>
      <c r="I140" s="196">
        <v>0</v>
      </c>
      <c r="J140" s="37"/>
      <c r="K140" s="104">
        <f>+CF!E22</f>
        <v>-2</v>
      </c>
      <c r="L140" s="104">
        <f>+CF!G22</f>
        <v>-5.4</v>
      </c>
      <c r="N140" s="160"/>
    </row>
    <row r="141" spans="3:14">
      <c r="C141" s="165" t="s">
        <v>257</v>
      </c>
      <c r="E141" s="37">
        <f t="shared" si="47"/>
        <v>0</v>
      </c>
      <c r="F141" s="37">
        <f t="shared" si="48"/>
        <v>0</v>
      </c>
      <c r="G141" s="37"/>
      <c r="H141" s="104">
        <v>0</v>
      </c>
      <c r="I141" s="196">
        <v>0</v>
      </c>
      <c r="J141" s="37"/>
      <c r="K141" s="104">
        <f>+CF!E23</f>
        <v>0</v>
      </c>
      <c r="L141" s="104">
        <f>+CF!G23</f>
        <v>0</v>
      </c>
      <c r="N141" s="160"/>
    </row>
    <row r="142" spans="3:14">
      <c r="C142" s="67" t="s">
        <v>173</v>
      </c>
      <c r="E142" s="37">
        <f t="shared" si="47"/>
        <v>0</v>
      </c>
      <c r="F142" s="37">
        <f t="shared" si="48"/>
        <v>1</v>
      </c>
      <c r="G142" s="31"/>
      <c r="H142" s="104">
        <v>0</v>
      </c>
      <c r="I142" s="196">
        <v>0</v>
      </c>
      <c r="J142" s="31"/>
      <c r="K142" s="104">
        <f>+CF!E24</f>
        <v>0</v>
      </c>
      <c r="L142" s="104">
        <f>+CF!G24</f>
        <v>1</v>
      </c>
      <c r="N142" s="160"/>
    </row>
    <row r="143" spans="3:14">
      <c r="C143" s="166" t="s">
        <v>174</v>
      </c>
      <c r="E143" s="105">
        <f t="shared" si="47"/>
        <v>-59.099999999999994</v>
      </c>
      <c r="F143" s="105">
        <f t="shared" si="48"/>
        <v>-102.30000000000001</v>
      </c>
      <c r="G143" s="37"/>
      <c r="H143" s="105">
        <f>SUM(H138:H142)</f>
        <v>0</v>
      </c>
      <c r="I143" s="272">
        <f>SUM(I138:I142)</f>
        <v>0</v>
      </c>
      <c r="J143" s="37"/>
      <c r="K143" s="105">
        <f>+CF!E25</f>
        <v>-59.099999999999994</v>
      </c>
      <c r="L143" s="105">
        <f>+CF!G25</f>
        <v>-102.30000000000001</v>
      </c>
      <c r="N143" s="160"/>
    </row>
    <row r="144" spans="3:14">
      <c r="C144" s="271" t="s">
        <v>270</v>
      </c>
      <c r="E144" s="37">
        <f t="shared" ref="E144" si="49">+K144-H144</f>
        <v>0</v>
      </c>
      <c r="F144" s="37">
        <f t="shared" ref="F144" si="50">+L144-I144</f>
        <v>0</v>
      </c>
      <c r="G144" s="37"/>
      <c r="H144" s="104">
        <v>0</v>
      </c>
      <c r="I144" s="196">
        <v>0</v>
      </c>
      <c r="J144" s="37"/>
      <c r="K144" s="37">
        <f>+CF!E26</f>
        <v>0</v>
      </c>
      <c r="L144" s="37">
        <f>+CF!G26</f>
        <v>0</v>
      </c>
      <c r="N144" s="160"/>
    </row>
    <row r="145" spans="3:14">
      <c r="C145" s="165" t="s">
        <v>241</v>
      </c>
      <c r="E145" s="37">
        <f t="shared" ref="E145:E152" si="51">+K145-H145</f>
        <v>-22</v>
      </c>
      <c r="F145" s="37">
        <f t="shared" ref="F145:F152" si="52">+L145-I145</f>
        <v>-14</v>
      </c>
      <c r="G145" s="37"/>
      <c r="H145" s="104">
        <v>0</v>
      </c>
      <c r="I145" s="196">
        <v>0</v>
      </c>
      <c r="J145" s="37"/>
      <c r="K145" s="37">
        <f>+CF!E27</f>
        <v>-22</v>
      </c>
      <c r="L145" s="37">
        <f>+CF!G27</f>
        <v>-14</v>
      </c>
      <c r="N145" s="160"/>
    </row>
    <row r="146" spans="3:14">
      <c r="C146" s="165" t="s">
        <v>193</v>
      </c>
      <c r="E146" s="37">
        <f t="shared" si="51"/>
        <v>0</v>
      </c>
      <c r="F146" s="37">
        <f t="shared" si="52"/>
        <v>-12.9</v>
      </c>
      <c r="G146" s="37"/>
      <c r="H146" s="104">
        <v>0</v>
      </c>
      <c r="I146" s="196">
        <v>0</v>
      </c>
      <c r="J146" s="37"/>
      <c r="K146" s="37">
        <f>+CF!E28</f>
        <v>0</v>
      </c>
      <c r="L146" s="37">
        <f>+CF!G28</f>
        <v>-12.9</v>
      </c>
      <c r="N146" s="160"/>
    </row>
    <row r="147" spans="3:14">
      <c r="C147" s="165" t="s">
        <v>175</v>
      </c>
      <c r="E147" s="37">
        <f t="shared" si="51"/>
        <v>0</v>
      </c>
      <c r="F147" s="37">
        <f t="shared" si="52"/>
        <v>-5</v>
      </c>
      <c r="G147" s="37"/>
      <c r="H147" s="104">
        <v>0</v>
      </c>
      <c r="I147" s="196">
        <v>0</v>
      </c>
      <c r="J147" s="37"/>
      <c r="K147" s="37">
        <f>+CF!E29</f>
        <v>0</v>
      </c>
      <c r="L147" s="37">
        <f>+CF!G29</f>
        <v>-5</v>
      </c>
      <c r="N147" s="160"/>
    </row>
    <row r="148" spans="3:14">
      <c r="C148" s="165" t="s">
        <v>271</v>
      </c>
      <c r="E148" s="37">
        <f t="shared" ref="E148" si="53">+K148-H148</f>
        <v>0</v>
      </c>
      <c r="F148" s="37">
        <f t="shared" ref="F148" si="54">+L148-I148</f>
        <v>0</v>
      </c>
      <c r="G148" s="37"/>
      <c r="H148" s="104">
        <v>0</v>
      </c>
      <c r="I148" s="196">
        <v>0</v>
      </c>
      <c r="J148" s="37"/>
      <c r="K148" s="37">
        <f>+CF!E30</f>
        <v>0</v>
      </c>
      <c r="L148" s="37">
        <f>+CF!G30</f>
        <v>0</v>
      </c>
      <c r="N148" s="160"/>
    </row>
    <row r="149" spans="3:14">
      <c r="C149" s="165" t="s">
        <v>240</v>
      </c>
      <c r="E149" s="37">
        <f t="shared" si="51"/>
        <v>-11.5</v>
      </c>
      <c r="F149" s="37">
        <f t="shared" si="52"/>
        <v>-11.5</v>
      </c>
      <c r="G149" s="37"/>
      <c r="H149" s="104">
        <v>0</v>
      </c>
      <c r="I149" s="196">
        <v>0</v>
      </c>
      <c r="J149" s="37"/>
      <c r="K149" s="37">
        <f>+CF!E31</f>
        <v>-11.5</v>
      </c>
      <c r="L149" s="37">
        <f>+CF!G31</f>
        <v>-11.5</v>
      </c>
      <c r="N149" s="160"/>
    </row>
    <row r="150" spans="3:14">
      <c r="C150" s="165" t="s">
        <v>227</v>
      </c>
      <c r="E150" s="37">
        <f t="shared" si="51"/>
        <v>-2.6</v>
      </c>
      <c r="F150" s="37">
        <f t="shared" si="52"/>
        <v>-3.4</v>
      </c>
      <c r="G150" s="31"/>
      <c r="H150" s="104">
        <v>0</v>
      </c>
      <c r="I150" s="196">
        <v>0</v>
      </c>
      <c r="J150" s="31"/>
      <c r="K150" s="37">
        <f>+CF!E32</f>
        <v>-2.6</v>
      </c>
      <c r="L150" s="37">
        <f>+CF!G32</f>
        <v>-3.4</v>
      </c>
      <c r="N150" s="160"/>
    </row>
    <row r="151" spans="3:14">
      <c r="C151" s="280" t="s">
        <v>289</v>
      </c>
      <c r="E151" s="37">
        <f t="shared" ref="E151" si="55">+K151-H151</f>
        <v>-11.9</v>
      </c>
      <c r="F151" s="37">
        <f t="shared" ref="F151" si="56">+L151-I151</f>
        <v>0</v>
      </c>
      <c r="G151" s="31"/>
      <c r="H151" s="104"/>
      <c r="I151" s="196"/>
      <c r="J151" s="31"/>
      <c r="K151" s="37">
        <f>+CF!E33</f>
        <v>-11.9</v>
      </c>
      <c r="L151" s="37">
        <f>+CF!G33</f>
        <v>0</v>
      </c>
      <c r="N151" s="160"/>
    </row>
    <row r="152" spans="3:14">
      <c r="C152" s="166" t="s">
        <v>176</v>
      </c>
      <c r="E152" s="105">
        <f t="shared" si="51"/>
        <v>-48</v>
      </c>
      <c r="F152" s="105">
        <f t="shared" si="52"/>
        <v>-46.8</v>
      </c>
      <c r="G152" s="37"/>
      <c r="H152" s="105">
        <f>SUM(H144:H150)</f>
        <v>0</v>
      </c>
      <c r="I152" s="272">
        <f>SUM(I144:I150)</f>
        <v>0</v>
      </c>
      <c r="J152" s="37"/>
      <c r="K152" s="105">
        <f>+CF!E34</f>
        <v>-48</v>
      </c>
      <c r="L152" s="105">
        <f>+CF!G34</f>
        <v>-46.8</v>
      </c>
      <c r="N152" s="160"/>
    </row>
    <row r="153" spans="3:14">
      <c r="C153" s="165" t="s">
        <v>177</v>
      </c>
      <c r="E153" s="37">
        <f t="shared" ref="E153:E155" si="57">+K153-H153</f>
        <v>-41.20892181064518</v>
      </c>
      <c r="F153" s="37">
        <f t="shared" ref="F153:F155" si="58">+L153-I153</f>
        <v>2.837323340000026</v>
      </c>
      <c r="G153" s="37"/>
      <c r="H153" s="104">
        <f>+H152+H143+H137</f>
        <v>0</v>
      </c>
      <c r="I153" s="196">
        <f>+I152+I143+I137</f>
        <v>0</v>
      </c>
      <c r="J153" s="37"/>
      <c r="K153" s="37">
        <f>+CF!E35</f>
        <v>-41.20892181064518</v>
      </c>
      <c r="L153" s="37">
        <f>+CF!G35</f>
        <v>2.837323340000026</v>
      </c>
      <c r="N153" s="160"/>
    </row>
    <row r="154" spans="3:14">
      <c r="C154" s="165" t="s">
        <v>178</v>
      </c>
      <c r="E154" s="37">
        <f t="shared" si="57"/>
        <v>234.9</v>
      </c>
      <c r="F154" s="37">
        <f t="shared" si="58"/>
        <v>33.200000000000003</v>
      </c>
      <c r="G154" s="37"/>
      <c r="H154" s="104">
        <v>0</v>
      </c>
      <c r="I154" s="196">
        <v>0</v>
      </c>
      <c r="J154" s="37"/>
      <c r="K154" s="37">
        <f>+CF!E36</f>
        <v>234.9</v>
      </c>
      <c r="L154" s="37">
        <f>+CF!G36</f>
        <v>33.200000000000003</v>
      </c>
      <c r="N154" s="160"/>
    </row>
    <row r="155" spans="3:14">
      <c r="C155" s="166" t="s">
        <v>179</v>
      </c>
      <c r="E155" s="105">
        <f t="shared" si="57"/>
        <v>193.69107818935481</v>
      </c>
      <c r="F155" s="105">
        <f t="shared" si="58"/>
        <v>36.037323340000029</v>
      </c>
      <c r="G155" s="37"/>
      <c r="H155" s="105">
        <f>SUM(H153:H154)</f>
        <v>0</v>
      </c>
      <c r="I155" s="272">
        <f>SUM(I153:I154)</f>
        <v>0</v>
      </c>
      <c r="J155" s="37"/>
      <c r="K155" s="105">
        <f>+CF!E37</f>
        <v>193.69107818935481</v>
      </c>
      <c r="L155" s="105">
        <f>+CF!G37</f>
        <v>36.037323340000029</v>
      </c>
      <c r="N155" s="160"/>
    </row>
    <row r="156" spans="3:14">
      <c r="N156" s="160"/>
    </row>
    <row r="157" spans="3:14">
      <c r="C157" s="268"/>
      <c r="D157" s="269"/>
      <c r="E157" s="270"/>
      <c r="F157" s="270"/>
      <c r="G157" s="269"/>
      <c r="H157" s="270"/>
      <c r="I157" s="270"/>
      <c r="J157" s="269"/>
      <c r="K157" s="270"/>
      <c r="L157" s="270"/>
      <c r="N157" s="160"/>
    </row>
    <row r="158" spans="3:14" ht="15.75" thickBot="1">
      <c r="C158" s="13"/>
      <c r="D158" s="13"/>
      <c r="E158" s="13"/>
      <c r="F158" s="13"/>
      <c r="N158" s="160"/>
    </row>
    <row r="159" spans="3:14">
      <c r="E159" s="300" t="s">
        <v>210</v>
      </c>
      <c r="F159" s="300"/>
      <c r="G159" s="299"/>
      <c r="H159" s="299"/>
      <c r="I159" s="299"/>
      <c r="J159" s="299"/>
      <c r="K159" s="299"/>
      <c r="L159" s="299"/>
      <c r="N159" s="160"/>
    </row>
    <row r="160" spans="3:14">
      <c r="E160" s="301" t="s">
        <v>0</v>
      </c>
      <c r="F160" s="301"/>
      <c r="G160" s="301"/>
      <c r="H160" s="301"/>
      <c r="I160" s="301"/>
      <c r="J160" s="301"/>
      <c r="K160" s="301"/>
      <c r="L160" s="301"/>
      <c r="N160" s="160"/>
    </row>
    <row r="161" spans="3:14">
      <c r="E161" s="110">
        <v>2020</v>
      </c>
      <c r="F161" s="110">
        <v>2019</v>
      </c>
      <c r="G161" s="5"/>
      <c r="H161" s="110">
        <v>2020</v>
      </c>
      <c r="I161" s="110">
        <v>2019</v>
      </c>
      <c r="K161" s="110">
        <v>2020</v>
      </c>
      <c r="L161" s="110">
        <v>2019</v>
      </c>
      <c r="N161" s="160"/>
    </row>
    <row r="162" spans="3:14">
      <c r="E162" s="297" t="s">
        <v>81</v>
      </c>
      <c r="F162" s="297"/>
      <c r="G162" s="273"/>
      <c r="H162" s="295" t="s">
        <v>82</v>
      </c>
      <c r="I162" s="295"/>
      <c r="K162" s="295" t="s">
        <v>83</v>
      </c>
      <c r="L162" s="295"/>
      <c r="N162" s="160"/>
    </row>
    <row r="163" spans="3:14">
      <c r="C163" s="89" t="s">
        <v>10</v>
      </c>
      <c r="E163" s="298"/>
      <c r="F163" s="298"/>
      <c r="G163" s="112"/>
      <c r="H163" s="296"/>
      <c r="I163" s="296"/>
      <c r="K163" s="296"/>
      <c r="L163" s="296"/>
      <c r="N163" s="160"/>
    </row>
    <row r="164" spans="3:14">
      <c r="N164" s="160"/>
    </row>
    <row r="165" spans="3:14">
      <c r="C165" s="164" t="s">
        <v>22</v>
      </c>
      <c r="E165" s="37">
        <f>+K165-H165</f>
        <v>-204.86585253720432</v>
      </c>
      <c r="F165" s="37">
        <f>+L165-I165</f>
        <v>-40.348336029999899</v>
      </c>
      <c r="G165" s="37"/>
      <c r="H165" s="104">
        <f>+H50</f>
        <v>-48.800000000000026</v>
      </c>
      <c r="I165" s="37">
        <f>+I50</f>
        <v>-25.999999999999986</v>
      </c>
      <c r="J165" s="37"/>
      <c r="K165" s="37">
        <f>CF!I7</f>
        <v>-253.66585253720436</v>
      </c>
      <c r="L165" s="37">
        <f>CF!K7</f>
        <v>-66.348336029999885</v>
      </c>
      <c r="N165" s="160"/>
    </row>
    <row r="166" spans="3:14">
      <c r="C166" s="165" t="s">
        <v>239</v>
      </c>
      <c r="E166" s="37">
        <f t="shared" ref="E166:E195" si="59">+K166-H166</f>
        <v>354.7</v>
      </c>
      <c r="F166" s="37">
        <f>+L166-I166</f>
        <v>335.7</v>
      </c>
      <c r="G166" s="37"/>
      <c r="H166" s="104">
        <f>-H46-H45</f>
        <v>-69.999999999999986</v>
      </c>
      <c r="I166" s="37">
        <f>-I45-I46</f>
        <v>32.499999999999986</v>
      </c>
      <c r="J166" s="37"/>
      <c r="K166" s="37">
        <f>CF!I8</f>
        <v>284.7</v>
      </c>
      <c r="L166" s="37">
        <f>CF!K8</f>
        <v>368.2</v>
      </c>
      <c r="N166" s="160"/>
    </row>
    <row r="167" spans="3:14">
      <c r="C167" s="165" t="s">
        <v>163</v>
      </c>
      <c r="E167" s="37">
        <f t="shared" si="59"/>
        <v>26.8</v>
      </c>
      <c r="F167" s="37">
        <f t="shared" ref="F167:F195" si="60">+L167-I167</f>
        <v>13.8</v>
      </c>
      <c r="G167" s="37"/>
      <c r="H167" s="104">
        <v>0</v>
      </c>
      <c r="I167" s="37">
        <v>0</v>
      </c>
      <c r="J167" s="37"/>
      <c r="K167" s="37">
        <f>CF!I9</f>
        <v>26.8</v>
      </c>
      <c r="L167" s="37">
        <f>CF!K9</f>
        <v>13.8</v>
      </c>
      <c r="N167" s="160"/>
    </row>
    <row r="168" spans="3:14">
      <c r="C168" s="165" t="s">
        <v>20</v>
      </c>
      <c r="E168" s="37">
        <f t="shared" si="59"/>
        <v>57.9</v>
      </c>
      <c r="F168" s="37">
        <f t="shared" si="60"/>
        <v>51.5</v>
      </c>
      <c r="G168" s="37"/>
      <c r="H168" s="104">
        <v>0</v>
      </c>
      <c r="I168" s="37">
        <v>0</v>
      </c>
      <c r="J168" s="37"/>
      <c r="K168" s="37">
        <f>CF!I10</f>
        <v>57.9</v>
      </c>
      <c r="L168" s="37">
        <f>CF!K10</f>
        <v>51.5</v>
      </c>
      <c r="N168" s="160"/>
    </row>
    <row r="169" spans="3:14">
      <c r="C169" s="165" t="s">
        <v>164</v>
      </c>
      <c r="E169" s="37">
        <f t="shared" si="59"/>
        <v>0.3</v>
      </c>
      <c r="F169" s="37">
        <f t="shared" si="60"/>
        <v>-1.5</v>
      </c>
      <c r="G169" s="37"/>
      <c r="H169" s="104">
        <v>0</v>
      </c>
      <c r="I169" s="37">
        <v>0</v>
      </c>
      <c r="J169" s="37"/>
      <c r="K169" s="37">
        <f>CF!I11</f>
        <v>0.3</v>
      </c>
      <c r="L169" s="37">
        <f>CF!K11</f>
        <v>-1.5</v>
      </c>
      <c r="N169" s="160"/>
    </row>
    <row r="170" spans="3:14">
      <c r="C170" s="165" t="s">
        <v>165</v>
      </c>
      <c r="E170" s="37">
        <f t="shared" si="59"/>
        <v>-18.799999999999997</v>
      </c>
      <c r="F170" s="37">
        <f t="shared" si="60"/>
        <v>-28.700000000000003</v>
      </c>
      <c r="G170" s="31"/>
      <c r="H170" s="104">
        <v>0</v>
      </c>
      <c r="I170" s="37">
        <v>0</v>
      </c>
      <c r="J170" s="31"/>
      <c r="K170" s="37">
        <f>CF!I12</f>
        <v>-18.799999999999997</v>
      </c>
      <c r="L170" s="37">
        <f>CF!K12</f>
        <v>-28.700000000000003</v>
      </c>
      <c r="N170" s="160"/>
    </row>
    <row r="171" spans="3:14">
      <c r="C171" s="165" t="s">
        <v>166</v>
      </c>
      <c r="E171" s="37">
        <f t="shared" si="59"/>
        <v>-3.8999999999999995</v>
      </c>
      <c r="F171" s="37">
        <f t="shared" si="60"/>
        <v>-0.89999999999999947</v>
      </c>
      <c r="G171" s="37"/>
      <c r="H171" s="104">
        <v>0</v>
      </c>
      <c r="I171" s="37">
        <v>0</v>
      </c>
      <c r="J171" s="37"/>
      <c r="K171" s="37">
        <f>CF!I13</f>
        <v>-3.8999999999999995</v>
      </c>
      <c r="L171" s="37">
        <f>CF!K13</f>
        <v>-0.89999999999999947</v>
      </c>
      <c r="N171" s="180"/>
    </row>
    <row r="172" spans="3:14">
      <c r="C172" s="165" t="s">
        <v>260</v>
      </c>
      <c r="E172" s="37">
        <f t="shared" si="59"/>
        <v>158.30000000000001</v>
      </c>
      <c r="F172" s="37">
        <f t="shared" si="60"/>
        <v>63.1</v>
      </c>
      <c r="G172" s="37"/>
      <c r="H172" s="104">
        <v>55.6</v>
      </c>
      <c r="I172" s="37">
        <v>25.9</v>
      </c>
      <c r="J172" s="37"/>
      <c r="K172" s="37">
        <f>CF!I14</f>
        <v>213.9</v>
      </c>
      <c r="L172" s="37">
        <f>CF!K14</f>
        <v>89</v>
      </c>
      <c r="N172" s="180"/>
    </row>
    <row r="173" spans="3:14">
      <c r="C173" s="165" t="s">
        <v>167</v>
      </c>
      <c r="E173" s="37">
        <f t="shared" si="59"/>
        <v>-5</v>
      </c>
      <c r="F173" s="37">
        <f t="shared" si="60"/>
        <v>-19.000000000000004</v>
      </c>
      <c r="G173" s="37"/>
      <c r="H173" s="104">
        <v>63.7</v>
      </c>
      <c r="I173" s="37">
        <v>-29.2</v>
      </c>
      <c r="J173" s="37"/>
      <c r="K173" s="37">
        <f>CF!I15</f>
        <v>58.7</v>
      </c>
      <c r="L173" s="37">
        <f>CF!K15</f>
        <v>-48.2</v>
      </c>
      <c r="N173" s="180"/>
    </row>
    <row r="174" spans="3:14">
      <c r="C174" s="165" t="s">
        <v>168</v>
      </c>
      <c r="E174" s="37">
        <f t="shared" si="59"/>
        <v>-19.5</v>
      </c>
      <c r="F174" s="37">
        <f t="shared" si="60"/>
        <v>3.6999999999999993</v>
      </c>
      <c r="G174" s="37"/>
      <c r="H174" s="104">
        <v>0</v>
      </c>
      <c r="I174" s="37">
        <v>0</v>
      </c>
      <c r="J174" s="37"/>
      <c r="K174" s="37">
        <f>CF!I16</f>
        <v>-19.5</v>
      </c>
      <c r="L174" s="37">
        <f>CF!K16</f>
        <v>3.6999999999999993</v>
      </c>
      <c r="N174" s="160"/>
    </row>
    <row r="175" spans="3:14">
      <c r="C175" s="165" t="s">
        <v>169</v>
      </c>
      <c r="E175" s="37">
        <f t="shared" si="59"/>
        <v>-33.4</v>
      </c>
      <c r="F175" s="37">
        <f t="shared" si="60"/>
        <v>-7.9000000000000119</v>
      </c>
      <c r="G175" s="37"/>
      <c r="H175" s="104">
        <v>-0.5</v>
      </c>
      <c r="I175" s="37">
        <v>-3.2</v>
      </c>
      <c r="J175" s="37"/>
      <c r="K175" s="37">
        <f>CF!I17</f>
        <v>-33.9</v>
      </c>
      <c r="L175" s="37">
        <f>CF!K17</f>
        <v>-11.100000000000012</v>
      </c>
      <c r="N175" s="180"/>
    </row>
    <row r="176" spans="3:14">
      <c r="C176" s="165" t="s">
        <v>170</v>
      </c>
      <c r="E176" s="37">
        <f t="shared" si="59"/>
        <v>-3.2</v>
      </c>
      <c r="F176" s="37">
        <f t="shared" si="60"/>
        <v>10</v>
      </c>
      <c r="G176" s="31"/>
      <c r="H176" s="104">
        <v>0</v>
      </c>
      <c r="I176" s="37">
        <v>0</v>
      </c>
      <c r="J176" s="31"/>
      <c r="K176" s="37">
        <f>CF!I18</f>
        <v>-3.2</v>
      </c>
      <c r="L176" s="37">
        <f>CF!K18</f>
        <v>10</v>
      </c>
      <c r="N176" s="160"/>
    </row>
    <row r="177" spans="3:14">
      <c r="C177" s="166" t="s">
        <v>120</v>
      </c>
      <c r="E177" s="105">
        <f t="shared" si="59"/>
        <v>309.33414746279561</v>
      </c>
      <c r="F177" s="105">
        <f t="shared" si="60"/>
        <v>379.45166397000014</v>
      </c>
      <c r="G177" s="37"/>
      <c r="H177" s="105">
        <f>ROUND(SUM(H165:H176),1)</f>
        <v>0</v>
      </c>
      <c r="I177" s="105">
        <f>ROUND(SUM(I165:I176),1)</f>
        <v>0</v>
      </c>
      <c r="J177" s="37"/>
      <c r="K177" s="105">
        <f>CF!I19</f>
        <v>309.33414746279561</v>
      </c>
      <c r="L177" s="105">
        <f>CF!K19</f>
        <v>379.45166397000014</v>
      </c>
      <c r="N177" s="160"/>
    </row>
    <row r="178" spans="3:14">
      <c r="C178" s="165" t="s">
        <v>171</v>
      </c>
      <c r="E178" s="37">
        <f t="shared" si="59"/>
        <v>-189.10000000000002</v>
      </c>
      <c r="F178" s="37">
        <f t="shared" si="60"/>
        <v>-203.5</v>
      </c>
      <c r="G178" s="37"/>
      <c r="H178" s="104">
        <v>0</v>
      </c>
      <c r="I178" s="196">
        <v>0</v>
      </c>
      <c r="J178" s="37"/>
      <c r="K178" s="37">
        <f>CF!I20</f>
        <v>-189.10000000000002</v>
      </c>
      <c r="L178" s="37">
        <f>CF!K20</f>
        <v>-203.5</v>
      </c>
      <c r="N178" s="160"/>
    </row>
    <row r="179" spans="3:14">
      <c r="C179" s="165" t="s">
        <v>108</v>
      </c>
      <c r="E179" s="37">
        <f t="shared" si="59"/>
        <v>-23.8</v>
      </c>
      <c r="F179" s="37">
        <f t="shared" si="60"/>
        <v>-50.4</v>
      </c>
      <c r="G179" s="37"/>
      <c r="H179" s="104">
        <v>0</v>
      </c>
      <c r="I179" s="196">
        <v>0</v>
      </c>
      <c r="J179" s="37"/>
      <c r="K179" s="37">
        <f>CF!I21</f>
        <v>-23.8</v>
      </c>
      <c r="L179" s="37">
        <f>CF!K21</f>
        <v>-50.4</v>
      </c>
      <c r="N179" s="160"/>
    </row>
    <row r="180" spans="3:14">
      <c r="C180" s="165" t="s">
        <v>172</v>
      </c>
      <c r="E180" s="37">
        <f t="shared" si="59"/>
        <v>-6.8</v>
      </c>
      <c r="F180" s="37">
        <f t="shared" si="60"/>
        <v>-12.2</v>
      </c>
      <c r="G180" s="37"/>
      <c r="H180" s="104">
        <v>0</v>
      </c>
      <c r="I180" s="196">
        <v>0</v>
      </c>
      <c r="J180" s="37"/>
      <c r="K180" s="37">
        <f>CF!I22</f>
        <v>-6.8</v>
      </c>
      <c r="L180" s="37">
        <f>CF!K22</f>
        <v>-12.2</v>
      </c>
      <c r="N180" s="160"/>
    </row>
    <row r="181" spans="3:14">
      <c r="C181" s="165" t="s">
        <v>257</v>
      </c>
      <c r="E181" s="37">
        <f t="shared" si="59"/>
        <v>0</v>
      </c>
      <c r="F181" s="37">
        <f t="shared" si="60"/>
        <v>-0.5</v>
      </c>
      <c r="G181" s="37"/>
      <c r="H181" s="104">
        <v>0</v>
      </c>
      <c r="I181" s="196">
        <v>0</v>
      </c>
      <c r="J181" s="37"/>
      <c r="K181" s="37">
        <f>CF!I23</f>
        <v>0</v>
      </c>
      <c r="L181" s="37">
        <f>CF!K23</f>
        <v>-0.5</v>
      </c>
      <c r="N181" s="160"/>
    </row>
    <row r="182" spans="3:14">
      <c r="C182" s="67" t="s">
        <v>173</v>
      </c>
      <c r="E182" s="37">
        <f t="shared" si="59"/>
        <v>25.099999999999998</v>
      </c>
      <c r="F182" s="37">
        <f t="shared" si="60"/>
        <v>70.099999999999994</v>
      </c>
      <c r="G182" s="31"/>
      <c r="H182" s="104">
        <v>0</v>
      </c>
      <c r="I182" s="196">
        <v>0</v>
      </c>
      <c r="J182" s="31"/>
      <c r="K182" s="37">
        <f>CF!I24</f>
        <v>25.099999999999998</v>
      </c>
      <c r="L182" s="37">
        <f>CF!K24</f>
        <v>70.099999999999994</v>
      </c>
      <c r="N182" s="160"/>
    </row>
    <row r="183" spans="3:14">
      <c r="C183" s="166" t="s">
        <v>174</v>
      </c>
      <c r="E183" s="105">
        <f t="shared" si="59"/>
        <v>-194.60000000000005</v>
      </c>
      <c r="F183" s="105">
        <f t="shared" si="60"/>
        <v>-196.50000000000003</v>
      </c>
      <c r="G183" s="37"/>
      <c r="H183" s="105">
        <f>SUM(H178:H182)</f>
        <v>0</v>
      </c>
      <c r="I183" s="272">
        <f>SUM(I178:I182)</f>
        <v>0</v>
      </c>
      <c r="J183" s="37"/>
      <c r="K183" s="105">
        <f>CF!I25</f>
        <v>-194.60000000000005</v>
      </c>
      <c r="L183" s="105">
        <f>CF!K25</f>
        <v>-196.50000000000003</v>
      </c>
      <c r="N183" s="160"/>
    </row>
    <row r="184" spans="3:14">
      <c r="C184" s="271" t="s">
        <v>270</v>
      </c>
      <c r="E184" s="37">
        <f t="shared" si="59"/>
        <v>124.2</v>
      </c>
      <c r="F184" s="37">
        <f t="shared" si="60"/>
        <v>0</v>
      </c>
      <c r="G184" s="37"/>
      <c r="H184" s="104">
        <v>0</v>
      </c>
      <c r="I184" s="196">
        <v>0</v>
      </c>
      <c r="J184" s="37"/>
      <c r="K184" s="37">
        <f>CF!I26</f>
        <v>124.2</v>
      </c>
      <c r="L184" s="37">
        <f>CF!K26</f>
        <v>0</v>
      </c>
      <c r="N184" s="160"/>
    </row>
    <row r="185" spans="3:14">
      <c r="C185" s="165" t="s">
        <v>241</v>
      </c>
      <c r="E185" s="37">
        <f t="shared" si="59"/>
        <v>-54.6</v>
      </c>
      <c r="F185" s="37">
        <f t="shared" si="60"/>
        <v>-42.9</v>
      </c>
      <c r="G185" s="37"/>
      <c r="H185" s="104">
        <v>0</v>
      </c>
      <c r="I185" s="196">
        <v>0</v>
      </c>
      <c r="J185" s="37"/>
      <c r="K185" s="37">
        <f>CF!I27</f>
        <v>-54.6</v>
      </c>
      <c r="L185" s="37">
        <f>CF!K27</f>
        <v>-42.9</v>
      </c>
      <c r="N185" s="160"/>
    </row>
    <row r="186" spans="3:14">
      <c r="C186" s="165" t="s">
        <v>193</v>
      </c>
      <c r="E186" s="37">
        <f t="shared" si="59"/>
        <v>-240.3</v>
      </c>
      <c r="F186" s="37">
        <f t="shared" si="60"/>
        <v>-38.5</v>
      </c>
      <c r="G186" s="37"/>
      <c r="H186" s="104">
        <v>0</v>
      </c>
      <c r="I186" s="196">
        <v>0</v>
      </c>
      <c r="J186" s="37"/>
      <c r="K186" s="37">
        <f>CF!I28</f>
        <v>-240.3</v>
      </c>
      <c r="L186" s="37">
        <f>CF!K28</f>
        <v>-38.5</v>
      </c>
      <c r="N186" s="160"/>
    </row>
    <row r="187" spans="3:14">
      <c r="C187" s="165" t="s">
        <v>175</v>
      </c>
      <c r="E187" s="37">
        <f t="shared" si="59"/>
        <v>170</v>
      </c>
      <c r="F187" s="37">
        <f t="shared" si="60"/>
        <v>-95</v>
      </c>
      <c r="G187" s="37"/>
      <c r="H187" s="104">
        <v>0</v>
      </c>
      <c r="I187" s="196">
        <v>0</v>
      </c>
      <c r="J187" s="37"/>
      <c r="K187" s="37">
        <f>CF!I29</f>
        <v>170</v>
      </c>
      <c r="L187" s="37">
        <f>CF!K29</f>
        <v>-95</v>
      </c>
      <c r="N187" s="160"/>
    </row>
    <row r="188" spans="3:14">
      <c r="C188" s="165" t="s">
        <v>275</v>
      </c>
      <c r="E188" s="37">
        <f t="shared" si="59"/>
        <v>91.9</v>
      </c>
      <c r="F188" s="37">
        <f t="shared" si="60"/>
        <v>0</v>
      </c>
      <c r="G188" s="37"/>
      <c r="H188" s="104">
        <v>0</v>
      </c>
      <c r="I188" s="196">
        <v>0</v>
      </c>
      <c r="J188" s="37"/>
      <c r="K188" s="37">
        <f>CF!I30</f>
        <v>91.9</v>
      </c>
      <c r="L188" s="37">
        <f>CF!K30</f>
        <v>0</v>
      </c>
      <c r="N188" s="160"/>
    </row>
    <row r="189" spans="3:14">
      <c r="C189" s="165" t="s">
        <v>240</v>
      </c>
      <c r="E189" s="37">
        <f t="shared" si="59"/>
        <v>-32.700000000000003</v>
      </c>
      <c r="F189" s="37">
        <f t="shared" si="60"/>
        <v>-34.4</v>
      </c>
      <c r="G189" s="37"/>
      <c r="H189" s="104">
        <v>0</v>
      </c>
      <c r="I189" s="196">
        <v>0</v>
      </c>
      <c r="J189" s="37"/>
      <c r="K189" s="37">
        <f>CF!I31</f>
        <v>-32.700000000000003</v>
      </c>
      <c r="L189" s="37">
        <f>CF!K31</f>
        <v>-34.4</v>
      </c>
      <c r="N189" s="160"/>
    </row>
    <row r="190" spans="3:14">
      <c r="C190" s="165" t="s">
        <v>227</v>
      </c>
      <c r="E190" s="37">
        <f t="shared" si="59"/>
        <v>-8.3000000000000007</v>
      </c>
      <c r="F190" s="37">
        <f t="shared" si="60"/>
        <v>-10.7</v>
      </c>
      <c r="G190" s="31"/>
      <c r="H190" s="104">
        <v>0</v>
      </c>
      <c r="I190" s="196">
        <v>0</v>
      </c>
      <c r="J190" s="31"/>
      <c r="K190" s="37">
        <f>CF!I32</f>
        <v>-8.3000000000000007</v>
      </c>
      <c r="L190" s="37">
        <f>CF!K32</f>
        <v>-10.7</v>
      </c>
      <c r="N190" s="160"/>
    </row>
    <row r="191" spans="3:14">
      <c r="C191" s="280" t="s">
        <v>289</v>
      </c>
      <c r="E191" s="37">
        <f t="shared" ref="E191" si="61">+K191-H191</f>
        <v>-11.9</v>
      </c>
      <c r="F191" s="37">
        <f t="shared" ref="F191" si="62">+L191-I191</f>
        <v>0</v>
      </c>
      <c r="G191" s="31"/>
      <c r="H191" s="104">
        <v>0</v>
      </c>
      <c r="I191" s="196">
        <v>0</v>
      </c>
      <c r="J191" s="31"/>
      <c r="K191" s="37">
        <f>CF!I33</f>
        <v>-11.9</v>
      </c>
      <c r="L191" s="37">
        <f>CF!K33</f>
        <v>0</v>
      </c>
      <c r="N191" s="160"/>
    </row>
    <row r="192" spans="3:14">
      <c r="C192" s="166" t="s">
        <v>176</v>
      </c>
      <c r="E192" s="105">
        <f t="shared" si="59"/>
        <v>38.29999999999999</v>
      </c>
      <c r="F192" s="105">
        <f t="shared" si="60"/>
        <v>-221.5</v>
      </c>
      <c r="G192" s="37"/>
      <c r="H192" s="105">
        <f>SUM(H184:H190)</f>
        <v>0</v>
      </c>
      <c r="I192" s="272">
        <f>SUM(I184:I190)</f>
        <v>0</v>
      </c>
      <c r="J192" s="37"/>
      <c r="K192" s="105">
        <f>CF!I34</f>
        <v>38.29999999999999</v>
      </c>
      <c r="L192" s="105">
        <f>CF!K34</f>
        <v>-221.5</v>
      </c>
      <c r="N192" s="160"/>
    </row>
    <row r="193" spans="3:14">
      <c r="C193" s="165" t="s">
        <v>177</v>
      </c>
      <c r="E193" s="37">
        <f t="shared" si="59"/>
        <v>153.03414746279554</v>
      </c>
      <c r="F193" s="37">
        <f t="shared" si="60"/>
        <v>-38.548336029999888</v>
      </c>
      <c r="G193" s="37"/>
      <c r="H193" s="104">
        <f>+H192+H183+H177</f>
        <v>0</v>
      </c>
      <c r="I193" s="196">
        <f>+I192+I183+I177</f>
        <v>0</v>
      </c>
      <c r="J193" s="37"/>
      <c r="K193" s="37">
        <f>CF!I35</f>
        <v>153.03414746279554</v>
      </c>
      <c r="L193" s="37">
        <f>CF!K35</f>
        <v>-38.548336029999888</v>
      </c>
      <c r="N193" s="160"/>
    </row>
    <row r="194" spans="3:14">
      <c r="C194" s="165" t="s">
        <v>178</v>
      </c>
      <c r="E194" s="37">
        <f t="shared" si="59"/>
        <v>40.632863579999935</v>
      </c>
      <c r="F194" s="37">
        <f t="shared" si="60"/>
        <v>74.499999999999943</v>
      </c>
      <c r="G194" s="37"/>
      <c r="H194" s="104">
        <v>0</v>
      </c>
      <c r="I194" s="196">
        <v>0</v>
      </c>
      <c r="J194" s="37"/>
      <c r="K194" s="37">
        <f>CF!I36</f>
        <v>40.632863579999935</v>
      </c>
      <c r="L194" s="37">
        <f>CF!K36</f>
        <v>74.499999999999943</v>
      </c>
      <c r="N194" s="160"/>
    </row>
    <row r="195" spans="3:14">
      <c r="C195" s="166" t="s">
        <v>179</v>
      </c>
      <c r="E195" s="105">
        <f t="shared" si="59"/>
        <v>193.66701104279548</v>
      </c>
      <c r="F195" s="105">
        <f t="shared" si="60"/>
        <v>35.951663970000055</v>
      </c>
      <c r="G195" s="37"/>
      <c r="H195" s="105">
        <f>SUM(H193:H194)</f>
        <v>0</v>
      </c>
      <c r="I195" s="272">
        <f>SUM(I193:I194)</f>
        <v>0</v>
      </c>
      <c r="J195" s="37"/>
      <c r="K195" s="105">
        <f>CF!I37</f>
        <v>193.66701104279548</v>
      </c>
      <c r="L195" s="105">
        <f>CF!K37</f>
        <v>35.951663970000055</v>
      </c>
      <c r="N195" s="160"/>
    </row>
    <row r="196" spans="3:14">
      <c r="N196" s="160"/>
    </row>
    <row r="197" spans="3:14">
      <c r="C197" s="268"/>
      <c r="D197" s="269"/>
      <c r="E197" s="270"/>
      <c r="F197" s="270"/>
      <c r="G197" s="278"/>
      <c r="H197" s="270"/>
      <c r="I197" s="270"/>
      <c r="J197" s="278"/>
      <c r="K197" s="270"/>
      <c r="L197" s="270"/>
      <c r="N197" s="160"/>
    </row>
    <row r="198" spans="3:14">
      <c r="N198" s="160"/>
    </row>
  </sheetData>
  <mergeCells count="27">
    <mergeCell ref="E34:L34"/>
    <mergeCell ref="E35:L35"/>
    <mergeCell ref="E37:F38"/>
    <mergeCell ref="H37:I38"/>
    <mergeCell ref="K37:L38"/>
    <mergeCell ref="E159:L159"/>
    <mergeCell ref="E160:L160"/>
    <mergeCell ref="E162:F163"/>
    <mergeCell ref="H162:I163"/>
    <mergeCell ref="K162:L163"/>
    <mergeCell ref="K122:L123"/>
    <mergeCell ref="C65:L65"/>
    <mergeCell ref="E68:L68"/>
    <mergeCell ref="E70:F71"/>
    <mergeCell ref="H70:I71"/>
    <mergeCell ref="K70:L71"/>
    <mergeCell ref="C117:L117"/>
    <mergeCell ref="E119:L119"/>
    <mergeCell ref="E120:L120"/>
    <mergeCell ref="E122:F123"/>
    <mergeCell ref="H122:I123"/>
    <mergeCell ref="C2:L2"/>
    <mergeCell ref="E4:L4"/>
    <mergeCell ref="E5:L5"/>
    <mergeCell ref="E7:F8"/>
    <mergeCell ref="H7:I8"/>
    <mergeCell ref="K7:L8"/>
  </mergeCells>
  <pageMargins left="0.7" right="0.7" top="0.75" bottom="0.75" header="0.3" footer="0.3"/>
  <pageSetup orientation="portrait" r:id="rId1"/>
  <ignoredErrors>
    <ignoredError sqref="E24:F24 E79:F79 E98:F98 E95 E108:F108" formula="1"/>
    <ignoredError sqref="H192:I1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 1 table</vt:lpstr>
      <vt:lpstr>Note 2 table</vt:lpstr>
      <vt:lpstr>Notes</vt:lpstr>
      <vt:lpstr>Note 17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2020-10-21T09:08:03Z</dcterms:created>
  <dcterms:modified xsi:type="dcterms:W3CDTF">2020-10-21T14:16:44Z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